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den" sheetId="1" r:id="rId4"/>
    <sheet state="visible" name="Únor" sheetId="2" r:id="rId5"/>
    <sheet state="visible" name="Březen" sheetId="3" r:id="rId6"/>
    <sheet state="visible" name="Duben" sheetId="4" r:id="rId7"/>
    <sheet state="visible" name="Květen" sheetId="5" r:id="rId8"/>
    <sheet state="visible" name="Červen" sheetId="6" r:id="rId9"/>
    <sheet state="visible" name="Červenec" sheetId="7" r:id="rId10"/>
    <sheet state="visible" name="Srpen" sheetId="8" r:id="rId11"/>
    <sheet state="visible" name="Září" sheetId="9" r:id="rId12"/>
    <sheet state="visible" name="Říjen" sheetId="10" r:id="rId13"/>
    <sheet state="visible" name="Listopad" sheetId="11" r:id="rId14"/>
    <sheet state="visible" name="Prosinec" sheetId="12" r:id="rId15"/>
    <sheet state="visible" name="seznam" sheetId="13" r:id="rId16"/>
  </sheets>
  <definedNames>
    <definedName name="DnyATýdny">{0,1,2,3,4,5,6} + {0;1;2;3;4;5}*7</definedName>
    <definedName name="OblastNadpisuSloupce1..H12.9">'Září'!$B$3</definedName>
    <definedName name="OblastNadpisuSloupce1..H12.2">'Únor'!$B$3</definedName>
    <definedName name="OblastNadpisuSloupce1..H12.5">'Květen'!$B$3</definedName>
    <definedName name="OblastNadpisuSloupce2..C14.1">Leden!$B$3</definedName>
    <definedName name="OblastNadpisuSloupce2..C14.4">Duben!$B$3</definedName>
    <definedName name="OblastNadpisuSloupce2..C14.11">Listopad!$B$3</definedName>
    <definedName name="OblastNadpisuSloupce2..C14.3">'Březen'!$B$3</definedName>
    <definedName name="OblastNadpisuSloupce1..H12.7">'Červenec'!$B$3</definedName>
    <definedName name="OblastNadpisuSloupce1..H12.12">Prosinec!$B$3</definedName>
    <definedName name="OblastNadpisuSloupce2..C14.9">'Září'!$B$3</definedName>
    <definedName name="OblastNadpisuSloupce1..H12.6">'Červen'!$B$3</definedName>
    <definedName name="OblastNadpisuSloupce2..C14.7">'Červenec'!$B$3</definedName>
    <definedName name="OblastNadpisuŘádku1..K3">Leden!$K$4</definedName>
    <definedName name="OblastNadpisuSloupce2..C14.12">Prosinec!$B$3</definedName>
    <definedName name="OblastNadpisuSloupce2..C14.5">'Květen'!$B$3</definedName>
    <definedName name="KalendářníRok">Leden!$K$6</definedName>
    <definedName name="ZačátekTýdne">Leden!$L$6</definedName>
    <definedName name="OblastNadpisuSloupce1..H12.11">Listopad!$B$3</definedName>
    <definedName name="OblastNadpisuSloupce1..H12.8">Srpen!$B$3</definedName>
    <definedName name="OblastNadpisuSloupce1..H12.10">'Říjen'!$B$3</definedName>
    <definedName name="OblastNadpisuSloupce2..C14.2">'Únor'!$B$3</definedName>
    <definedName name="OblastNadpisuSloupce2..C14.10">'Říjen'!$B$3</definedName>
    <definedName name="OblastNadpisuSloupce2..C14.8">Srpen!$B$3</definedName>
    <definedName name="OblastNadpisuSloupce1..H12.4">Duben!$B$3</definedName>
    <definedName name="OblastNadpisuSloupce1..H12.3">'Březen'!$B$3</definedName>
    <definedName name="OblastNadpisuSloupce2..C14.6">'Červen'!$B$3</definedName>
    <definedName name="OblastNadpisuSloupce1..H12.1">Leden!$B$3</definedName>
  </definedNames>
  <calcPr/>
  <extLst>
    <ext uri="GoogleSheetsCustomDataVersion2">
      <go:sheetsCustomData xmlns:go="http://customooxmlschemas.google.com/" r:id="rId17" roundtripDataChecksum="pKg7JkI4jIhGOMH11896/g7Wi2f/czr6FkurowVzEQ0="/>
    </ext>
  </extLst>
</workbook>
</file>

<file path=xl/sharedStrings.xml><?xml version="1.0" encoding="utf-8"?>
<sst xmlns="http://schemas.openxmlformats.org/spreadsheetml/2006/main" count="83" uniqueCount="11">
  <si>
    <t xml:space="preserve"> </t>
  </si>
  <si>
    <t>Služba v kostele</t>
  </si>
  <si>
    <t>Nastavení kalendáře</t>
  </si>
  <si>
    <t>Rok</t>
  </si>
  <si>
    <t>Začátek týdne</t>
  </si>
  <si>
    <t>neděle</t>
  </si>
  <si>
    <t>Poznámky</t>
  </si>
  <si>
    <t>Chudoba</t>
  </si>
  <si>
    <t>Richter</t>
  </si>
  <si>
    <t>Znojil</t>
  </si>
  <si>
    <t>Dozrál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</si>
</sst>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"/>
  </numFmts>
  <fonts count="16">
    <font>
      <sz val="11.0"/>
      <color rgb="FF3F3F3F"/>
      <name val="Century Gothic"/>
      <scheme val="minor"/>
    </font>
    <font>
      <sz val="11.0"/>
      <color rgb="FF262626"/>
      <name val="Century Gothic"/>
    </font>
    <font>
      <b/>
      <sz val="36.0"/>
      <color rgb="FF1F3864"/>
      <name val="Century Gothic"/>
    </font>
    <font>
      <b/>
      <sz val="22.0"/>
      <color rgb="FF262626"/>
      <name val="Century Gothic"/>
    </font>
    <font>
      <sz val="12.0"/>
      <color rgb="FF262626"/>
      <name val="Century Gothic"/>
    </font>
    <font>
      <sz val="12.0"/>
      <color theme="1"/>
      <name val="Century Gothic"/>
    </font>
    <font/>
    <font>
      <b/>
      <sz val="16.0"/>
      <color rgb="FF262626"/>
      <name val="Century Gothic"/>
    </font>
    <font>
      <b/>
      <sz val="12.0"/>
      <color rgb="FF262626"/>
      <name val="Century Gothic"/>
    </font>
    <font>
      <sz val="10.0"/>
      <color rgb="FF262626"/>
      <name val="Century Gothic"/>
    </font>
    <font>
      <b/>
      <sz val="36.0"/>
      <color rgb="FF385623"/>
      <name val="Century Gothic"/>
    </font>
    <font>
      <b/>
      <sz val="11.0"/>
      <color rgb="FF262626"/>
      <name val="Century Gothic"/>
    </font>
    <font>
      <sz val="11.0"/>
      <color theme="1"/>
      <name val="Century Gothic"/>
    </font>
    <font>
      <b/>
      <sz val="12.0"/>
      <color theme="1"/>
      <name val="Century Gothic"/>
    </font>
    <font>
      <b/>
      <sz val="36.0"/>
      <color rgb="FF7F6000"/>
      <name val="Century Gothic"/>
    </font>
    <font>
      <b/>
      <sz val="36.0"/>
      <color rgb="FF833C0B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</fills>
  <borders count="49">
    <border/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top/>
      <bottom/>
    </border>
    <border>
      <right/>
      <top/>
      <bottom/>
    </border>
    <border>
      <left style="thin">
        <color rgb="FFB4C6E7"/>
      </left>
      <right style="thin">
        <color rgb="FFB4C6E7"/>
      </right>
      <top style="thin">
        <color rgb="FFB4C6E7"/>
      </top>
      <bottom/>
    </border>
    <border>
      <left style="thin">
        <color rgb="FFB4C6E7"/>
      </left>
      <right style="thin">
        <color rgb="FFB4C6E7"/>
      </right>
      <top style="thin">
        <color rgb="FFB4C6E7"/>
      </top>
    </border>
    <border>
      <right style="thin">
        <color rgb="FFB4C6E7"/>
      </right>
      <top style="thin">
        <color rgb="FFB4C6E7"/>
      </top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</border>
    <border>
      <left style="thin">
        <color rgb="FFB4C6E7"/>
      </left>
      <right style="thin">
        <color rgb="FFB4C6E7"/>
      </right>
    </border>
    <border>
      <left style="thin">
        <color rgb="FFB4C6E7"/>
      </left>
      <right style="thin">
        <color rgb="FFB4C6E7"/>
      </right>
      <top/>
      <bottom/>
    </border>
    <border>
      <right style="thin">
        <color rgb="FFB4C6E7"/>
      </right>
    </border>
    <border>
      <left style="thin">
        <color rgb="FFB4C6E7"/>
      </left>
      <right style="thin">
        <color rgb="FFB4C6E7"/>
      </right>
      <bottom style="thin">
        <color rgb="FFB4C6E7"/>
      </bottom>
    </border>
    <border>
      <left style="thin">
        <color rgb="FFB4C6E7"/>
      </left>
      <right style="thin">
        <color rgb="FFB4C6E7"/>
      </right>
      <top/>
      <bottom style="thin">
        <color rgb="FFB4C6E7"/>
      </bottom>
    </border>
    <border>
      <top style="thin">
        <color rgb="FFB4C6E7"/>
      </top>
    </border>
    <border>
      <bottom style="thin">
        <color rgb="FFB4C6E7"/>
      </bottom>
    </border>
    <border>
      <right style="thin">
        <color rgb="FFB4C6E7"/>
      </right>
      <bottom style="thin">
        <color rgb="FFB4C6E7"/>
      </bottom>
    </border>
    <border>
      <left style="thin">
        <color rgb="FFC5E0B3"/>
      </left>
      <right style="thin">
        <color rgb="FFC5E0B3"/>
      </right>
      <top style="thin">
        <color rgb="FFC5E0B3"/>
      </top>
      <bottom/>
    </border>
    <border>
      <left style="thin">
        <color rgb="FFC5E0B3"/>
      </left>
      <right style="thin">
        <color rgb="FFC5E0B3"/>
      </right>
      <top style="thin">
        <color rgb="FFC5E0B3"/>
      </top>
    </border>
    <border>
      <left style="thin">
        <color rgb="FFC5E0B3"/>
      </left>
      <right style="thin">
        <color rgb="FFC5E0B3"/>
      </right>
    </border>
    <border>
      <left style="thin">
        <color rgb="FFC5E0B3"/>
      </left>
      <right style="thin">
        <color rgb="FFC5E0B3"/>
      </right>
      <top/>
      <bottom/>
    </border>
    <border>
      <top style="thin">
        <color rgb="FFC5E0B3"/>
      </top>
    </border>
    <border>
      <right style="thin">
        <color rgb="FFC5E0B3"/>
      </right>
      <top style="thin">
        <color rgb="FFC5E0B3"/>
      </top>
    </border>
    <border>
      <right style="thin">
        <color rgb="FFC5E0B3"/>
      </right>
    </border>
    <border>
      <left style="thin">
        <color rgb="FFC5E0B3"/>
      </left>
      <right style="thin">
        <color rgb="FFC5E0B3"/>
      </right>
      <bottom style="thin">
        <color rgb="FFC5E0B3"/>
      </bottom>
    </border>
    <border>
      <bottom style="thin">
        <color rgb="FFC5E0B3"/>
      </bottom>
    </border>
    <border>
      <right style="thin">
        <color rgb="FFC5E0B3"/>
      </right>
      <bottom style="thin">
        <color rgb="FFC5E0B3"/>
      </bottom>
    </border>
    <border>
      <left style="thin">
        <color rgb="FFFFE598"/>
      </left>
      <right style="thin">
        <color rgb="FFFFE598"/>
      </right>
      <top style="thin">
        <color rgb="FFFFE598"/>
      </top>
      <bottom/>
    </border>
    <border>
      <left style="thin">
        <color rgb="FFFFE598"/>
      </left>
      <right style="thin">
        <color rgb="FFFFE598"/>
      </right>
      <top style="thin">
        <color rgb="FFFFE598"/>
      </top>
    </border>
    <border>
      <left style="thin">
        <color rgb="FFFFE598"/>
      </left>
      <right style="thin">
        <color rgb="FFFFE598"/>
      </right>
    </border>
    <border>
      <left style="thin">
        <color rgb="FFFFE598"/>
      </left>
      <right style="thin">
        <color rgb="FFFFE598"/>
      </right>
      <top/>
      <bottom/>
    </border>
    <border>
      <left style="thin">
        <color rgb="FFFFE598"/>
      </left>
      <right style="thin">
        <color rgb="FFFFE598"/>
      </right>
      <top/>
      <bottom style="thin">
        <color rgb="FFFFE598"/>
      </bottom>
    </border>
    <border>
      <left style="thin">
        <color rgb="FFFFE598"/>
      </left>
      <right style="thin">
        <color rgb="FFFFE598"/>
      </right>
      <bottom style="thin">
        <color rgb="FFFFE598"/>
      </bottom>
    </border>
    <border>
      <top style="thin">
        <color rgb="FFFFE598"/>
      </top>
    </border>
    <border>
      <right style="thin">
        <color rgb="FFFFE598"/>
      </right>
      <top style="thin">
        <color rgb="FFFFE598"/>
      </top>
    </border>
    <border>
      <right style="thin">
        <color rgb="FFFFE598"/>
      </right>
    </border>
    <border>
      <bottom style="thin">
        <color rgb="FFFFE598"/>
      </bottom>
    </border>
    <border>
      <right style="thin">
        <color rgb="FFFFE598"/>
      </right>
      <bottom style="thin">
        <color rgb="FFFFE598"/>
      </bottom>
    </border>
    <border>
      <left style="thin">
        <color rgb="FFF7CAAC"/>
      </left>
      <right style="thin">
        <color rgb="FFF7CAAC"/>
      </right>
      <top style="thin">
        <color rgb="FFF7CAAC"/>
      </top>
      <bottom/>
    </border>
    <border>
      <left style="thin">
        <color rgb="FFF7CAAC"/>
      </left>
      <right style="thin">
        <color rgb="FFF7CAAC"/>
      </right>
      <top style="thin">
        <color rgb="FFF7CAAC"/>
      </top>
    </border>
    <border>
      <left style="thin">
        <color rgb="FFF7CAAC"/>
      </left>
      <right style="thin">
        <color rgb="FFF7CAAC"/>
      </right>
      <top/>
      <bottom/>
    </border>
    <border>
      <left style="thin">
        <color rgb="FFF7CAAC"/>
      </left>
      <right style="thin">
        <color rgb="FFF7CAAC"/>
      </right>
    </border>
    <border>
      <top style="thin">
        <color rgb="FFF7CAAC"/>
      </top>
    </border>
    <border>
      <right style="thin">
        <color rgb="FFF7CAAC"/>
      </right>
      <top style="thin">
        <color rgb="FFF7CAAC"/>
      </top>
    </border>
    <border>
      <right style="thin">
        <color rgb="FFF7CAAC"/>
      </right>
    </border>
    <border>
      <left style="thin">
        <color rgb="FFF7CAAC"/>
      </left>
      <right style="thin">
        <color rgb="FFF7CAAC"/>
      </right>
      <bottom style="thin">
        <color rgb="FFF7CAAC"/>
      </bottom>
    </border>
    <border>
      <bottom style="thin">
        <color rgb="FFF7CAAC"/>
      </bottom>
    </border>
    <border>
      <right style="thin">
        <color rgb="FFF7CAAC"/>
      </right>
      <bottom style="thin">
        <color rgb="FFF7CAAC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top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center" vertical="center"/>
    </xf>
    <xf borderId="2" fillId="2" fontId="5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3" fillId="3" fontId="5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5" fillId="0" fontId="6" numFmtId="0" xfId="0" applyAlignment="1" applyBorder="1" applyFont="1">
      <alignment vertical="top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6" fillId="2" fontId="4" numFmtId="164" xfId="0" applyAlignment="1" applyBorder="1" applyFont="1" applyNumberFormat="1">
      <alignment horizontal="center" vertical="bottom"/>
    </xf>
    <xf borderId="7" fillId="0" fontId="4" numFmtId="164" xfId="0" applyAlignment="1" applyBorder="1" applyFont="1" applyNumberFormat="1">
      <alignment horizontal="right" vertical="bottom"/>
    </xf>
    <xf borderId="6" fillId="2" fontId="4" numFmtId="164" xfId="0" applyAlignment="1" applyBorder="1" applyFont="1" applyNumberFormat="1">
      <alignment horizontal="right" vertical="bottom"/>
    </xf>
    <xf borderId="8" fillId="0" fontId="4" numFmtId="164" xfId="0" applyAlignment="1" applyBorder="1" applyFont="1" applyNumberFormat="1">
      <alignment horizontal="right" vertical="bottom"/>
    </xf>
    <xf borderId="9" fillId="0" fontId="1" numFmtId="0" xfId="0" applyAlignment="1" applyBorder="1" applyFont="1">
      <alignment horizontal="center" vertical="center"/>
    </xf>
    <xf borderId="10" fillId="0" fontId="8" numFmtId="164" xfId="0" applyAlignment="1" applyBorder="1" applyFont="1" applyNumberFormat="1">
      <alignment horizontal="center" vertical="bottom"/>
    </xf>
    <xf borderId="11" fillId="2" fontId="8" numFmtId="164" xfId="0" applyAlignment="1" applyBorder="1" applyFont="1" applyNumberFormat="1">
      <alignment horizontal="center" vertical="bottom"/>
    </xf>
    <xf borderId="10" fillId="0" fontId="4" numFmtId="164" xfId="0" applyAlignment="1" applyBorder="1" applyFont="1" applyNumberFormat="1">
      <alignment horizontal="right" vertical="bottom"/>
    </xf>
    <xf borderId="11" fillId="2" fontId="4" numFmtId="164" xfId="0" applyAlignment="1" applyBorder="1" applyFont="1" applyNumberFormat="1">
      <alignment horizontal="right" vertical="bottom"/>
    </xf>
    <xf borderId="12" fillId="0" fontId="4" numFmtId="164" xfId="0" applyAlignment="1" applyBorder="1" applyFont="1" applyNumberFormat="1">
      <alignment horizontal="right" vertical="bottom"/>
    </xf>
    <xf borderId="0" fillId="0" fontId="9" numFmtId="0" xfId="0" applyAlignment="1" applyFont="1">
      <alignment horizontal="left" shrinkToFit="0" vertical="top" wrapText="1"/>
    </xf>
    <xf borderId="13" fillId="0" fontId="8" numFmtId="0" xfId="0" applyAlignment="1" applyBorder="1" applyFont="1">
      <alignment horizontal="center" shrinkToFit="0" vertical="bottom" wrapText="1"/>
    </xf>
    <xf borderId="14" fillId="2" fontId="8" numFmtId="0" xfId="0" applyAlignment="1" applyBorder="1" applyFont="1">
      <alignment horizontal="center" shrinkToFit="0" vertical="bottom" wrapText="1"/>
    </xf>
    <xf borderId="13" fillId="0" fontId="4" numFmtId="0" xfId="0" applyAlignment="1" applyBorder="1" applyFont="1">
      <alignment horizontal="left" shrinkToFit="0" vertical="top" wrapText="1"/>
    </xf>
    <xf borderId="14" fillId="2" fontId="4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 shrinkToFit="0" vertical="bottom" wrapText="1"/>
    </xf>
    <xf borderId="6" fillId="2" fontId="4" numFmtId="164" xfId="0" applyAlignment="1" applyBorder="1" applyFont="1" applyNumberFormat="1">
      <alignment horizontal="center" shrinkToFit="0" vertical="center" wrapText="1"/>
    </xf>
    <xf borderId="7" fillId="0" fontId="4" numFmtId="164" xfId="0" applyAlignment="1" applyBorder="1" applyFont="1" applyNumberFormat="1">
      <alignment horizontal="center" shrinkToFit="0" vertical="center" wrapText="1"/>
    </xf>
    <xf borderId="7" fillId="0" fontId="4" numFmtId="164" xfId="0" applyAlignment="1" applyBorder="1" applyFont="1" applyNumberFormat="1">
      <alignment horizontal="right" shrinkToFit="0" vertical="center" wrapText="1"/>
    </xf>
    <xf borderId="6" fillId="2" fontId="4" numFmtId="164" xfId="0" applyAlignment="1" applyBorder="1" applyFont="1" applyNumberFormat="1">
      <alignment horizontal="right" shrinkToFit="0" vertical="center" wrapText="1"/>
    </xf>
    <xf borderId="11" fillId="2" fontId="8" numFmtId="164" xfId="0" applyAlignment="1" applyBorder="1" applyFont="1" applyNumberFormat="1">
      <alignment horizontal="center" shrinkToFit="0" vertical="center" wrapText="1"/>
    </xf>
    <xf borderId="10" fillId="0" fontId="4" numFmtId="164" xfId="0" applyAlignment="1" applyBorder="1" applyFont="1" applyNumberFormat="1">
      <alignment horizontal="center" shrinkToFit="0" vertical="center" wrapText="1"/>
    </xf>
    <xf borderId="10" fillId="0" fontId="4" numFmtId="164" xfId="0" applyAlignment="1" applyBorder="1" applyFont="1" applyNumberFormat="1">
      <alignment horizontal="right" shrinkToFit="0" vertical="center" wrapText="1"/>
    </xf>
    <xf borderId="11" fillId="2" fontId="4" numFmtId="164" xfId="0" applyAlignment="1" applyBorder="1" applyFont="1" applyNumberFormat="1">
      <alignment horizontal="right" shrinkToFit="0" vertical="center" wrapText="1"/>
    </xf>
    <xf borderId="6" fillId="2" fontId="4" numFmtId="164" xfId="0" applyAlignment="1" applyBorder="1" applyFont="1" applyNumberForma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7" fillId="0" fontId="4" numFmtId="164" xfId="0" applyAlignment="1" applyBorder="1" applyFont="1" applyNumberFormat="1">
      <alignment horizontal="right" vertical="center"/>
    </xf>
    <xf borderId="6" fillId="2" fontId="4" numFmtId="164" xfId="0" applyAlignment="1" applyBorder="1" applyFont="1" applyNumberFormat="1">
      <alignment horizontal="right" vertical="center"/>
    </xf>
    <xf borderId="11" fillId="2" fontId="8" numFmtId="164" xfId="0" applyAlignment="1" applyBorder="1" applyFont="1" applyNumberFormat="1">
      <alignment horizontal="center" vertical="center"/>
    </xf>
    <xf borderId="10" fillId="0" fontId="4" numFmtId="164" xfId="0" applyAlignment="1" applyBorder="1" applyFont="1" applyNumberFormat="1">
      <alignment horizontal="center" vertical="center"/>
    </xf>
    <xf borderId="10" fillId="0" fontId="4" numFmtId="164" xfId="0" applyAlignment="1" applyBorder="1" applyFont="1" applyNumberFormat="1">
      <alignment horizontal="right" vertical="center"/>
    </xf>
    <xf borderId="11" fillId="2" fontId="4" numFmtId="164" xfId="0" applyAlignment="1" applyBorder="1" applyFont="1" applyNumberFormat="1">
      <alignment horizontal="right" vertical="center"/>
    </xf>
    <xf borderId="15" fillId="0" fontId="1" numFmtId="0" xfId="0" applyAlignment="1" applyBorder="1" applyFont="1">
      <alignment horizontal="left" shrinkToFit="0" vertical="center" wrapText="1"/>
    </xf>
    <xf borderId="15" fillId="0" fontId="6" numFmtId="0" xfId="0" applyAlignment="1" applyBorder="1" applyFont="1">
      <alignment vertical="top"/>
    </xf>
    <xf borderId="8" fillId="0" fontId="6" numFmtId="0" xfId="0" applyAlignment="1" applyBorder="1" applyFont="1">
      <alignment vertical="top"/>
    </xf>
    <xf borderId="10" fillId="0" fontId="8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13" fillId="0" fontId="8" numFmtId="0" xfId="0" applyAlignment="1" applyBorder="1" applyFont="1">
      <alignment horizontal="center" shrinkToFit="0" vertical="top" wrapText="1"/>
    </xf>
    <xf borderId="13" fillId="0" fontId="4" numFmtId="0" xfId="0" applyAlignment="1" applyBorder="1" applyFont="1">
      <alignment horizontal="center" shrinkToFit="0" vertical="top" wrapText="1"/>
    </xf>
    <xf borderId="16" fillId="0" fontId="4" numFmtId="0" xfId="0" applyAlignment="1" applyBorder="1" applyFont="1">
      <alignment horizontal="left" shrinkToFit="0" vertical="top" wrapText="1"/>
    </xf>
    <xf borderId="16" fillId="0" fontId="6" numFmtId="0" xfId="0" applyAlignment="1" applyBorder="1" applyFont="1">
      <alignment vertical="top"/>
    </xf>
    <xf borderId="17" fillId="0" fontId="6" numFmtId="0" xfId="0" applyAlignment="1" applyBorder="1" applyFont="1">
      <alignment vertical="top"/>
    </xf>
    <xf borderId="12" fillId="0" fontId="8" numFmtId="164" xfId="0" applyAlignment="1" applyBorder="1" applyFont="1" applyNumberFormat="1">
      <alignment horizontal="center" vertical="bottom"/>
    </xf>
    <xf borderId="10" fillId="0" fontId="8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top" wrapText="1"/>
    </xf>
    <xf borderId="0" fillId="0" fontId="10" numFmtId="0" xfId="0" applyAlignment="1" applyFont="1">
      <alignment vertical="center"/>
    </xf>
    <xf borderId="2" fillId="4" fontId="5" numFmtId="0" xfId="0" applyAlignment="1" applyBorder="1" applyFill="1" applyFont="1">
      <alignment horizontal="center" vertical="center"/>
    </xf>
    <xf borderId="3" fillId="4" fontId="5" numFmtId="0" xfId="0" applyAlignment="1" applyBorder="1" applyFont="1">
      <alignment horizontal="center" vertical="center"/>
    </xf>
    <xf borderId="18" fillId="2" fontId="4" numFmtId="164" xfId="0" applyAlignment="1" applyBorder="1" applyFont="1" applyNumberFormat="1">
      <alignment horizontal="right" vertical="bottom"/>
    </xf>
    <xf borderId="19" fillId="0" fontId="4" numFmtId="164" xfId="0" applyAlignment="1" applyBorder="1" applyFont="1" applyNumberFormat="1">
      <alignment horizontal="right" vertical="bottom"/>
    </xf>
    <xf borderId="20" fillId="0" fontId="8" numFmtId="164" xfId="0" applyAlignment="1" applyBorder="1" applyFont="1" applyNumberFormat="1">
      <alignment horizontal="center" vertical="bottom"/>
    </xf>
    <xf borderId="18" fillId="2" fontId="4" numFmtId="164" xfId="0" applyAlignment="1" applyBorder="1" applyFont="1" applyNumberFormat="1">
      <alignment horizontal="right" shrinkToFit="0" vertical="center" wrapText="1"/>
    </xf>
    <xf borderId="19" fillId="0" fontId="4" numFmtId="164" xfId="0" applyAlignment="1" applyBorder="1" applyFont="1" applyNumberFormat="1">
      <alignment horizontal="right" shrinkToFit="0" vertical="center" wrapText="1"/>
    </xf>
    <xf borderId="21" fillId="2" fontId="8" numFmtId="164" xfId="0" applyAlignment="1" applyBorder="1" applyFont="1" applyNumberFormat="1">
      <alignment horizontal="center" shrinkToFit="0" vertical="center" wrapText="1"/>
    </xf>
    <xf borderId="20" fillId="0" fontId="8" numFmtId="164" xfId="0" applyAlignment="1" applyBorder="1" applyFont="1" applyNumberFormat="1">
      <alignment horizontal="center" shrinkToFit="0" vertical="center" wrapText="1"/>
    </xf>
    <xf borderId="18" fillId="2" fontId="4" numFmtId="164" xfId="0" applyAlignment="1" applyBorder="1" applyFont="1" applyNumberFormat="1">
      <alignment horizontal="right" vertical="center"/>
    </xf>
    <xf borderId="19" fillId="0" fontId="4" numFmtId="164" xfId="0" applyAlignment="1" applyBorder="1" applyFont="1" applyNumberFormat="1">
      <alignment horizontal="right" vertical="center"/>
    </xf>
    <xf borderId="21" fillId="2" fontId="8" numFmtId="164" xfId="0" applyAlignment="1" applyBorder="1" applyFont="1" applyNumberFormat="1">
      <alignment horizontal="center" vertical="center"/>
    </xf>
    <xf borderId="20" fillId="0" fontId="8" numFmtId="164" xfId="0" applyAlignment="1" applyBorder="1" applyFont="1" applyNumberFormat="1">
      <alignment horizontal="center" vertical="center"/>
    </xf>
    <xf borderId="22" fillId="0" fontId="1" numFmtId="0" xfId="0" applyAlignment="1" applyBorder="1" applyFont="1">
      <alignment horizontal="left" shrinkToFit="0" vertical="center" wrapText="1"/>
    </xf>
    <xf borderId="22" fillId="0" fontId="6" numFmtId="0" xfId="0" applyAlignment="1" applyBorder="1" applyFont="1">
      <alignment vertical="top"/>
    </xf>
    <xf borderId="23" fillId="0" fontId="6" numFmtId="0" xfId="0" applyAlignment="1" applyBorder="1" applyFont="1">
      <alignment vertical="top"/>
    </xf>
    <xf borderId="0" fillId="0" fontId="11" numFmtId="0" xfId="0" applyAlignment="1" applyFont="1">
      <alignment horizontal="left" shrinkToFit="0" vertical="center" wrapText="1"/>
    </xf>
    <xf borderId="24" fillId="0" fontId="11" numFmtId="0" xfId="0" applyAlignment="1" applyBorder="1" applyFont="1">
      <alignment horizontal="left" shrinkToFit="0" vertical="center" wrapText="1"/>
    </xf>
    <xf borderId="21" fillId="2" fontId="8" numFmtId="164" xfId="0" applyAlignment="1" applyBorder="1" applyFont="1" applyNumberFormat="1">
      <alignment horizontal="center" vertical="bottom"/>
    </xf>
    <xf borderId="20" fillId="0" fontId="4" numFmtId="164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2" numFmtId="0" xfId="0" applyAlignment="1" applyFont="1">
      <alignment vertical="top"/>
    </xf>
    <xf borderId="24" fillId="0" fontId="12" numFmtId="0" xfId="0" applyAlignment="1" applyBorder="1" applyFont="1">
      <alignment vertical="top"/>
    </xf>
    <xf borderId="25" fillId="0" fontId="9" numFmtId="0" xfId="0" applyAlignment="1" applyBorder="1" applyFont="1">
      <alignment horizontal="left" shrinkToFit="0" vertical="top" wrapText="1"/>
    </xf>
    <xf borderId="26" fillId="0" fontId="9" numFmtId="0" xfId="0" applyAlignment="1" applyBorder="1" applyFont="1">
      <alignment horizontal="left" shrinkToFit="0" vertical="top" wrapText="1"/>
    </xf>
    <xf borderId="26" fillId="0" fontId="6" numFmtId="0" xfId="0" applyAlignment="1" applyBorder="1" applyFont="1">
      <alignment vertical="top"/>
    </xf>
    <xf borderId="27" fillId="0" fontId="6" numFmtId="0" xfId="0" applyAlignment="1" applyBorder="1" applyFont="1">
      <alignment vertical="top"/>
    </xf>
    <xf borderId="0" fillId="0" fontId="13" numFmtId="0" xfId="0" applyAlignment="1" applyFont="1">
      <alignment horizontal="center" vertical="top"/>
    </xf>
    <xf borderId="24" fillId="0" fontId="13" numFmtId="0" xfId="0" applyAlignment="1" applyBorder="1" applyFont="1">
      <alignment horizontal="center" vertical="top"/>
    </xf>
    <xf borderId="25" fillId="0" fontId="8" numFmtId="0" xfId="0" applyAlignment="1" applyBorder="1" applyFont="1">
      <alignment horizontal="center" shrinkToFit="0" vertical="top" wrapText="1"/>
    </xf>
    <xf borderId="26" fillId="0" fontId="8" numFmtId="0" xfId="0" applyAlignment="1" applyBorder="1" applyFont="1">
      <alignment horizontal="center" shrinkToFit="0" vertical="top" wrapText="1"/>
    </xf>
    <xf borderId="0" fillId="0" fontId="14" numFmtId="0" xfId="0" applyAlignment="1" applyFont="1">
      <alignment vertical="center"/>
    </xf>
    <xf borderId="28" fillId="2" fontId="4" numFmtId="164" xfId="0" applyAlignment="1" applyBorder="1" applyFont="1" applyNumberFormat="1">
      <alignment horizontal="right" vertical="bottom"/>
    </xf>
    <xf borderId="29" fillId="0" fontId="4" numFmtId="164" xfId="0" applyAlignment="1" applyBorder="1" applyFont="1" applyNumberFormat="1">
      <alignment horizontal="right" vertical="bottom"/>
    </xf>
    <xf borderId="30" fillId="0" fontId="8" numFmtId="164" xfId="0" applyAlignment="1" applyBorder="1" applyFont="1" applyNumberFormat="1">
      <alignment horizontal="center" vertical="bottom"/>
    </xf>
    <xf borderId="28" fillId="2" fontId="4" numFmtId="164" xfId="0" applyAlignment="1" applyBorder="1" applyFont="1" applyNumberFormat="1">
      <alignment horizontal="right" shrinkToFit="0" vertical="center" wrapText="1"/>
    </xf>
    <xf borderId="29" fillId="0" fontId="4" numFmtId="164" xfId="0" applyAlignment="1" applyBorder="1" applyFont="1" applyNumberFormat="1">
      <alignment horizontal="right" shrinkToFit="0" vertical="center" wrapText="1"/>
    </xf>
    <xf borderId="31" fillId="2" fontId="8" numFmtId="164" xfId="0" applyAlignment="1" applyBorder="1" applyFont="1" applyNumberFormat="1">
      <alignment horizontal="center" shrinkToFit="0" vertical="center" wrapText="1"/>
    </xf>
    <xf borderId="30" fillId="0" fontId="8" numFmtId="164" xfId="0" applyAlignment="1" applyBorder="1" applyFont="1" applyNumberFormat="1">
      <alignment horizontal="center" shrinkToFit="0" vertical="center" wrapText="1"/>
    </xf>
    <xf borderId="28" fillId="2" fontId="4" numFmtId="164" xfId="0" applyAlignment="1" applyBorder="1" applyFont="1" applyNumberFormat="1">
      <alignment horizontal="right" vertical="center"/>
    </xf>
    <xf borderId="29" fillId="0" fontId="4" numFmtId="164" xfId="0" applyAlignment="1" applyBorder="1" applyFont="1" applyNumberFormat="1">
      <alignment horizontal="right" vertical="center"/>
    </xf>
    <xf borderId="31" fillId="2" fontId="8" numFmtId="164" xfId="0" applyAlignment="1" applyBorder="1" applyFont="1" applyNumberFormat="1">
      <alignment horizontal="center" vertical="center"/>
    </xf>
    <xf borderId="30" fillId="0" fontId="8" numFmtId="164" xfId="0" applyAlignment="1" applyBorder="1" applyFont="1" applyNumberFormat="1">
      <alignment horizontal="center" vertical="center"/>
    </xf>
    <xf borderId="32" fillId="2" fontId="8" numFmtId="0" xfId="0" applyAlignment="1" applyBorder="1" applyFont="1">
      <alignment horizontal="center" shrinkToFit="0" vertical="top" wrapText="1"/>
    </xf>
    <xf borderId="33" fillId="0" fontId="8" numFmtId="0" xfId="0" applyAlignment="1" applyBorder="1" applyFont="1">
      <alignment horizontal="center" shrinkToFit="0" vertical="top" wrapText="1"/>
    </xf>
    <xf borderId="34" fillId="0" fontId="1" numFmtId="0" xfId="0" applyAlignment="1" applyBorder="1" applyFont="1">
      <alignment horizontal="left" shrinkToFit="0" vertical="center" wrapText="1"/>
    </xf>
    <xf borderId="34" fillId="0" fontId="6" numFmtId="0" xfId="0" applyAlignment="1" applyBorder="1" applyFont="1">
      <alignment vertical="top"/>
    </xf>
    <xf borderId="35" fillId="0" fontId="6" numFmtId="0" xfId="0" applyAlignment="1" applyBorder="1" applyFont="1">
      <alignment vertical="top"/>
    </xf>
    <xf borderId="36" fillId="0" fontId="13" numFmtId="0" xfId="0" applyAlignment="1" applyBorder="1" applyFont="1">
      <alignment horizontal="center" vertical="top"/>
    </xf>
    <xf borderId="37" fillId="0" fontId="8" numFmtId="0" xfId="0" applyAlignment="1" applyBorder="1" applyFont="1">
      <alignment horizontal="center" shrinkToFit="0" vertical="top" wrapText="1"/>
    </xf>
    <xf borderId="37" fillId="0" fontId="6" numFmtId="0" xfId="0" applyAlignment="1" applyBorder="1" applyFont="1">
      <alignment vertical="top"/>
    </xf>
    <xf borderId="38" fillId="0" fontId="6" numFmtId="0" xfId="0" applyAlignment="1" applyBorder="1" applyFont="1">
      <alignment vertical="top"/>
    </xf>
    <xf borderId="0" fillId="0" fontId="15" numFmtId="0" xfId="0" applyAlignment="1" applyFont="1">
      <alignment vertical="center"/>
    </xf>
    <xf borderId="2" fillId="5" fontId="5" numFmtId="0" xfId="0" applyAlignment="1" applyBorder="1" applyFill="1" applyFont="1">
      <alignment horizontal="center" vertical="center"/>
    </xf>
    <xf borderId="3" fillId="5" fontId="5" numFmtId="0" xfId="0" applyAlignment="1" applyBorder="1" applyFont="1">
      <alignment horizontal="center" vertical="center"/>
    </xf>
    <xf borderId="39" fillId="2" fontId="4" numFmtId="164" xfId="0" applyAlignment="1" applyBorder="1" applyFont="1" applyNumberFormat="1">
      <alignment horizontal="right" vertical="bottom"/>
    </xf>
    <xf borderId="40" fillId="0" fontId="4" numFmtId="164" xfId="0" applyAlignment="1" applyBorder="1" applyFont="1" applyNumberFormat="1">
      <alignment horizontal="right" vertical="bottom"/>
    </xf>
    <xf borderId="41" fillId="2" fontId="8" numFmtId="164" xfId="0" applyAlignment="1" applyBorder="1" applyFont="1" applyNumberFormat="1">
      <alignment horizontal="center" vertical="bottom"/>
    </xf>
    <xf borderId="42" fillId="0" fontId="8" numFmtId="164" xfId="0" applyAlignment="1" applyBorder="1" applyFont="1" applyNumberFormat="1">
      <alignment horizontal="center" vertical="bottom"/>
    </xf>
    <xf borderId="39" fillId="2" fontId="4" numFmtId="164" xfId="0" applyAlignment="1" applyBorder="1" applyFont="1" applyNumberFormat="1">
      <alignment horizontal="right" shrinkToFit="0" vertical="center" wrapText="1"/>
    </xf>
    <xf borderId="40" fillId="0" fontId="4" numFmtId="164" xfId="0" applyAlignment="1" applyBorder="1" applyFont="1" applyNumberFormat="1">
      <alignment horizontal="right" shrinkToFit="0" vertical="center" wrapText="1"/>
    </xf>
    <xf borderId="41" fillId="2" fontId="8" numFmtId="164" xfId="0" applyAlignment="1" applyBorder="1" applyFont="1" applyNumberFormat="1">
      <alignment horizontal="center" shrinkToFit="0" vertical="center" wrapText="1"/>
    </xf>
    <xf borderId="42" fillId="0" fontId="8" numFmtId="164" xfId="0" applyAlignment="1" applyBorder="1" applyFont="1" applyNumberFormat="1">
      <alignment horizontal="center" shrinkToFit="0" vertical="center" wrapText="1"/>
    </xf>
    <xf borderId="39" fillId="2" fontId="4" numFmtId="164" xfId="0" applyAlignment="1" applyBorder="1" applyFont="1" applyNumberFormat="1">
      <alignment horizontal="right" vertical="center"/>
    </xf>
    <xf borderId="40" fillId="0" fontId="4" numFmtId="164" xfId="0" applyAlignment="1" applyBorder="1" applyFont="1" applyNumberFormat="1">
      <alignment horizontal="right" vertical="center"/>
    </xf>
    <xf borderId="41" fillId="2" fontId="8" numFmtId="164" xfId="0" applyAlignment="1" applyBorder="1" applyFont="1" applyNumberFormat="1">
      <alignment horizontal="center" vertical="center"/>
    </xf>
    <xf borderId="42" fillId="0" fontId="8" numFmtId="164" xfId="0" applyAlignment="1" applyBorder="1" applyFont="1" applyNumberFormat="1">
      <alignment horizontal="center" vertical="center"/>
    </xf>
    <xf borderId="43" fillId="0" fontId="1" numFmtId="0" xfId="0" applyAlignment="1" applyBorder="1" applyFont="1">
      <alignment horizontal="left" shrinkToFit="0" vertical="center" wrapText="1"/>
    </xf>
    <xf borderId="43" fillId="0" fontId="6" numFmtId="0" xfId="0" applyAlignment="1" applyBorder="1" applyFont="1">
      <alignment vertical="top"/>
    </xf>
    <xf borderId="44" fillId="0" fontId="6" numFmtId="0" xfId="0" applyAlignment="1" applyBorder="1" applyFont="1">
      <alignment vertical="top"/>
    </xf>
    <xf borderId="45" fillId="0" fontId="13" numFmtId="0" xfId="0" applyAlignment="1" applyBorder="1" applyFont="1">
      <alignment horizontal="center" vertical="top"/>
    </xf>
    <xf borderId="46" fillId="0" fontId="8" numFmtId="0" xfId="0" applyAlignment="1" applyBorder="1" applyFont="1">
      <alignment horizontal="center" shrinkToFit="0" vertical="top" wrapText="1"/>
    </xf>
    <xf borderId="47" fillId="0" fontId="8" numFmtId="0" xfId="0" applyAlignment="1" applyBorder="1" applyFont="1">
      <alignment horizontal="center" shrinkToFit="0" vertical="top" wrapText="1"/>
    </xf>
    <xf borderId="47" fillId="0" fontId="6" numFmtId="0" xfId="0" applyAlignment="1" applyBorder="1" applyFont="1">
      <alignment vertical="top"/>
    </xf>
    <xf borderId="48" fillId="0" fontId="6" numFmtId="0" xfId="0" applyAlignment="1" applyBorder="1" applyFont="1">
      <alignment vertical="top"/>
    </xf>
    <xf borderId="42" fillId="0" fontId="8" numFmtId="0" xfId="0" applyAlignment="1" applyBorder="1" applyFont="1">
      <alignment horizontal="center" readingOrder="0" vertical="bottom"/>
    </xf>
    <xf borderId="0" fillId="0" fontId="3" numFmtId="0" xfId="0" applyAlignment="1" applyFont="1">
      <alignment shrinkToFit="0" vertical="center" wrapText="1"/>
    </xf>
    <xf borderId="41" fillId="2" fontId="8" numFmtId="0" xfId="0" applyAlignment="1" applyBorder="1" applyFont="1">
      <alignment horizontal="center" readingOrder="0" vertical="bottom"/>
    </xf>
    <xf borderId="6" fillId="0" fontId="4" numFmtId="164" xfId="0" applyAlignment="1" applyBorder="1" applyFont="1" applyNumberFormat="1">
      <alignment horizontal="right" vertical="center"/>
    </xf>
    <xf borderId="12" fillId="0" fontId="13" numFmtId="0" xfId="0" applyAlignment="1" applyBorder="1" applyFont="1">
      <alignment horizontal="center" vertical="top"/>
    </xf>
  </cellXfs>
  <cellStyles count="1">
    <cellStyle xfId="0" name="Normal" builtinId="0"/>
  </cellStyles>
  <dxfs count="1">
    <dxf>
      <font>
        <color rgb="FF75707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3.13"/>
    <col customWidth="1" min="3" max="3" width="13.75"/>
    <col customWidth="1" min="4" max="8" width="9.63"/>
    <col customWidth="1" min="9" max="9" width="1.13"/>
    <col customWidth="1" min="10" max="10" width="5.63"/>
    <col customWidth="1" min="11" max="11" width="10.0"/>
    <col customWidth="1" min="12" max="12" width="11.88"/>
    <col customWidth="1" min="13" max="13" width="1.13"/>
    <col customWidth="1" min="14" max="14" width="5.88"/>
    <col customWidth="1" min="15" max="15" width="9.63"/>
    <col customWidth="1" min="16" max="26" width="5.88"/>
  </cols>
  <sheetData>
    <row r="1" ht="9.0" customHeight="1">
      <c r="A1" s="1"/>
      <c r="B1" s="2"/>
      <c r="C1" s="2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3" t="str">
        <f>"Leden "&amp;KalendářníRok</f>
        <v>Leden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7" t="str">
        <f t="shared" ref="C3:H3" si="1">TEXT(C4,"dddd")</f>
        <v>pondělí</v>
      </c>
      <c r="D3" s="8" t="str">
        <f t="shared" si="1"/>
        <v>úterý</v>
      </c>
      <c r="E3" s="8" t="str">
        <f t="shared" si="1"/>
        <v>středa</v>
      </c>
      <c r="F3" s="7" t="str">
        <f t="shared" si="1"/>
        <v>čtvrtek</v>
      </c>
      <c r="G3" s="8" t="str">
        <f t="shared" si="1"/>
        <v>pátek</v>
      </c>
      <c r="H3" s="9" t="str">
        <f t="shared" si="1"/>
        <v>sobota</v>
      </c>
      <c r="I3" s="5"/>
      <c r="J3" s="5"/>
      <c r="K3" s="10" t="s">
        <v>2</v>
      </c>
      <c r="L3" s="11"/>
      <c r="M3" s="5"/>
      <c r="N3" s="5"/>
      <c r="O3" s="12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14">
        <f t="array" ref="B4:H4">DnyATýdny+DATE(KalendářníRok,1,1)-WEEKDAY(DATE(KalendářníRok,1,1),(ZačátekTýdne="pondělí")+1)+1</f>
        <v>45291</v>
      </c>
      <c r="C4" s="14">
        <v>45292.0</v>
      </c>
      <c r="D4" s="15">
        <v>45293.0</v>
      </c>
      <c r="E4" s="15">
        <v>45294.0</v>
      </c>
      <c r="F4" s="16">
        <v>45295.0</v>
      </c>
      <c r="G4" s="15">
        <v>45296.0</v>
      </c>
      <c r="H4" s="17">
        <v>45297.0</v>
      </c>
      <c r="I4" s="13"/>
      <c r="J4" s="13"/>
      <c r="K4" s="18" t="s">
        <v>3</v>
      </c>
      <c r="L4" s="18" t="s">
        <v>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19"/>
      <c r="C5" s="20"/>
      <c r="D5" s="21"/>
      <c r="E5" s="21"/>
      <c r="F5" s="22"/>
      <c r="G5" s="21"/>
      <c r="H5" s="23"/>
      <c r="I5" s="13"/>
      <c r="J5" s="13"/>
      <c r="K5" s="18"/>
      <c r="L5" s="18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24"/>
      <c r="B6" s="25"/>
      <c r="C6" s="26"/>
      <c r="D6" s="27"/>
      <c r="E6" s="27"/>
      <c r="F6" s="28"/>
      <c r="G6" s="27"/>
      <c r="H6" s="27"/>
      <c r="I6" s="24"/>
      <c r="J6" s="24"/>
      <c r="K6" s="18">
        <v>2024.0</v>
      </c>
      <c r="L6" s="18" t="s">
        <v>5</v>
      </c>
      <c r="M6" s="24"/>
      <c r="N6" s="24"/>
      <c r="O6" s="29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24.0" customHeight="1">
      <c r="A7" s="13"/>
      <c r="B7" s="30">
        <f t="array" ref="B7:H7">DnyATýdny+DATE(KalendářníRok,1,1)-WEEKDAY(DATE(KalendářníRok,1,1),(ZačátekTýdne="pondělí")+1)+8</f>
        <v>45298</v>
      </c>
      <c r="C7" s="31">
        <v>45299.0</v>
      </c>
      <c r="D7" s="32">
        <v>45300.0</v>
      </c>
      <c r="E7" s="32">
        <v>45301.0</v>
      </c>
      <c r="F7" s="33">
        <v>45302.0</v>
      </c>
      <c r="G7" s="32">
        <v>45303.0</v>
      </c>
      <c r="H7" s="32">
        <v>45304.0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34"/>
      <c r="C8" s="35"/>
      <c r="D8" s="36"/>
      <c r="E8" s="36"/>
      <c r="F8" s="37"/>
      <c r="G8" s="36"/>
      <c r="H8" s="3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38">
        <f t="array" ref="B9:H9">DnyATýdny+DATE(KalendářníRok,1,1)-WEEKDAY(DATE(KalendářníRok,1,1),(ZačátekTýdne="pondělí")+1)+15</f>
        <v>45305</v>
      </c>
      <c r="C9" s="39">
        <v>45306.0</v>
      </c>
      <c r="D9" s="40">
        <v>45307.0</v>
      </c>
      <c r="E9" s="40">
        <v>45308.0</v>
      </c>
      <c r="F9" s="41">
        <v>45309.0</v>
      </c>
      <c r="G9" s="40">
        <v>45310.0</v>
      </c>
      <c r="H9" s="40">
        <v>45311.0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42"/>
      <c r="C10" s="43"/>
      <c r="D10" s="44"/>
      <c r="E10" s="44"/>
      <c r="F10" s="45"/>
      <c r="G10" s="44"/>
      <c r="H10" s="4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30">
        <f t="array" ref="B11:H11">DnyATýdny+DATE(KalendářníRok,1,1)-WEEKDAY(DATE(KalendářníRok,1,1),(ZačátekTýdne="pondělí")+1)+22</f>
        <v>45312</v>
      </c>
      <c r="C11" s="31">
        <v>45313.0</v>
      </c>
      <c r="D11" s="32">
        <v>45314.0</v>
      </c>
      <c r="E11" s="32">
        <v>45315.0</v>
      </c>
      <c r="F11" s="33">
        <v>45316.0</v>
      </c>
      <c r="G11" s="32">
        <v>45317.0</v>
      </c>
      <c r="H11" s="32">
        <v>45318.0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34"/>
      <c r="C12" s="35"/>
      <c r="D12" s="36"/>
      <c r="E12" s="36"/>
      <c r="F12" s="37"/>
      <c r="G12" s="36"/>
      <c r="H12" s="3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38">
        <f t="array" ref="B13:H13">DnyATýdny+DATE(KalendářníRok,1,1)-WEEKDAY(DATE(KalendářníRok,1,1),(ZačátekTýdne="pondělí")+1)+29</f>
        <v>45319</v>
      </c>
      <c r="C13" s="39">
        <v>45320.0</v>
      </c>
      <c r="D13" s="40">
        <v>45321.0</v>
      </c>
      <c r="E13" s="40">
        <v>45322.0</v>
      </c>
      <c r="F13" s="41">
        <v>45323.0</v>
      </c>
      <c r="G13" s="40">
        <v>45324.0</v>
      </c>
      <c r="H13" s="40">
        <v>45325.0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42"/>
      <c r="C14" s="43"/>
      <c r="D14" s="44"/>
      <c r="E14" s="44"/>
      <c r="F14" s="44"/>
      <c r="G14" s="44"/>
      <c r="H14" s="4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31"/>
      <c r="C15" s="31"/>
      <c r="D15" s="46" t="s">
        <v>6</v>
      </c>
      <c r="E15" s="47"/>
      <c r="F15" s="47"/>
      <c r="G15" s="47"/>
      <c r="H15" s="48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13"/>
      <c r="B16" s="49"/>
      <c r="C16" s="35"/>
      <c r="D16" s="50"/>
      <c r="E16" s="50"/>
      <c r="F16" s="50"/>
      <c r="G16" s="50"/>
      <c r="H16" s="51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4.0" customHeight="1">
      <c r="A17" s="24"/>
      <c r="B17" s="52"/>
      <c r="C17" s="53"/>
      <c r="D17" s="54"/>
      <c r="E17" s="55"/>
      <c r="F17" s="55"/>
      <c r="G17" s="55"/>
      <c r="H17" s="5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6.5" customHeight="1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5">
    <mergeCell ref="B2:D2"/>
    <mergeCell ref="E2:H2"/>
    <mergeCell ref="K3:L3"/>
    <mergeCell ref="D15:H15"/>
    <mergeCell ref="D17:H17"/>
  </mergeCells>
  <conditionalFormatting sqref="B4:G5">
    <cfRule type="expression" dxfId="0" priority="1">
      <formula>DAY(B4)&gt;8</formula>
    </cfRule>
  </conditionalFormatting>
  <conditionalFormatting sqref="B13:H14 B15:C16">
    <cfRule type="expression" dxfId="0" priority="2">
      <formula>AND(DAY(B13)&gt;=1,DAY(B13)&lt;=15)</formula>
    </cfRule>
  </conditionalFormatting>
  <dataValidations>
    <dataValidation type="list" allowBlank="1" showInputMessage="1" prompt="V této buňce vyberte počáteční den týdne. Stisknutím kláves ALT+ŠIPKA DOLŮ zobrazíte rozevírací seznam s možnostmi. Pak na jednu z nich najeďte klávesou ŠIPKA DOLŮ a potvrďte výběr klávesou ENTER." sqref="L6">
      <formula1>"neděle,pondělí"</formula1>
    </dataValidation>
    <dataValidation type="list" allowBlank="1" showErrorMessage="1" sqref="B5:C6 B8 B10 B12 B14 B16:B17">
      <formula1>seznam!$A$1:$A$11</formula1>
    </dataValidation>
    <dataValidation type="list" allowBlank="1" showErrorMessage="1" sqref="Q12">
      <formula1>"ano,ne"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25"/>
    <col customWidth="1" min="3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3" t="str">
        <f>"Únor "&amp;KalendářníRok</f>
        <v>Únor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8" t="str">
        <f t="shared" ref="C3:H3" si="1">TEXT(C4,"dddd")</f>
        <v>pondělí</v>
      </c>
      <c r="D3" s="8" t="str">
        <f t="shared" si="1"/>
        <v>úterý</v>
      </c>
      <c r="E3" s="8" t="str">
        <f t="shared" si="1"/>
        <v>středa</v>
      </c>
      <c r="F3" s="7" t="str">
        <f t="shared" si="1"/>
        <v>čtvrtek</v>
      </c>
      <c r="G3" s="8" t="str">
        <f t="shared" si="1"/>
        <v>pátek</v>
      </c>
      <c r="H3" s="9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16">
        <f t="array" ref="B4:H4">DnyATýdny+DATE(KalendářníRok,2,1)-WEEKDAY(DATE(KalendářníRok,2,1),(ZačátekTýdne="pondělí")+1)+1</f>
        <v>45319</v>
      </c>
      <c r="C4" s="15">
        <v>45320.0</v>
      </c>
      <c r="D4" s="15">
        <v>45321.0</v>
      </c>
      <c r="E4" s="15">
        <v>45322.0</v>
      </c>
      <c r="F4" s="16">
        <v>45323.0</v>
      </c>
      <c r="G4" s="15">
        <v>45324.0</v>
      </c>
      <c r="H4" s="17">
        <v>45325.0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19"/>
      <c r="C5" s="19"/>
      <c r="D5" s="19"/>
      <c r="E5" s="19"/>
      <c r="F5" s="20"/>
      <c r="G5" s="19"/>
      <c r="H5" s="5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33">
        <f t="array" ref="B6:H6">DnyATýdny+DATE(KalendářníRok,2,1)-WEEKDAY(DATE(KalendářníRok,2,1),(ZačátekTýdne="pondělí")+1)+8</f>
        <v>45326</v>
      </c>
      <c r="C6" s="32">
        <v>45327.0</v>
      </c>
      <c r="D6" s="32">
        <v>45328.0</v>
      </c>
      <c r="E6" s="32">
        <v>45329.0</v>
      </c>
      <c r="F6" s="33">
        <v>45330.0</v>
      </c>
      <c r="G6" s="32">
        <v>45331.0</v>
      </c>
      <c r="H6" s="32">
        <v>45332.0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34"/>
      <c r="C7" s="49"/>
      <c r="D7" s="49"/>
      <c r="E7" s="49"/>
      <c r="F7" s="34"/>
      <c r="G7" s="49"/>
      <c r="H7" s="49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41">
        <f t="array" ref="B8:H8">DnyATýdny+DATE(KalendářníRok,2,1)-WEEKDAY(DATE(KalendářníRok,2,1),(ZačátekTýdne="pondělí")+1)+15</f>
        <v>45333</v>
      </c>
      <c r="C8" s="40">
        <v>45334.0</v>
      </c>
      <c r="D8" s="40">
        <v>45335.0</v>
      </c>
      <c r="E8" s="40">
        <v>45336.0</v>
      </c>
      <c r="F8" s="41">
        <v>45337.0</v>
      </c>
      <c r="G8" s="40">
        <v>45338.0</v>
      </c>
      <c r="H8" s="40">
        <v>45339.0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42"/>
      <c r="C9" s="58"/>
      <c r="D9" s="58"/>
      <c r="E9" s="58"/>
      <c r="F9" s="42"/>
      <c r="G9" s="58"/>
      <c r="H9" s="5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33">
        <f t="array" ref="B10:H10">DnyATýdny+DATE(KalendářníRok,2,1)-WEEKDAY(DATE(KalendářníRok,2,1),(ZačátekTýdne="pondělí")+1)+22</f>
        <v>45340</v>
      </c>
      <c r="C10" s="32">
        <v>45341.0</v>
      </c>
      <c r="D10" s="32">
        <v>45342.0</v>
      </c>
      <c r="E10" s="32">
        <v>45343.0</v>
      </c>
      <c r="F10" s="33">
        <v>45344.0</v>
      </c>
      <c r="G10" s="32">
        <v>45345.0</v>
      </c>
      <c r="H10" s="32">
        <v>45346.0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34"/>
      <c r="C11" s="49"/>
      <c r="D11" s="49"/>
      <c r="E11" s="49"/>
      <c r="F11" s="34"/>
      <c r="G11" s="49"/>
      <c r="H11" s="4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41">
        <f t="array" ref="B12:H12">DnyATýdny+DATE(KalendářníRok,2,1)-WEEKDAY(DATE(KalendářníRok,2,1),(ZačátekTýdne="pondělí")+1)+29</f>
        <v>45347</v>
      </c>
      <c r="C12" s="40">
        <v>45348.0</v>
      </c>
      <c r="D12" s="40">
        <v>45349.0</v>
      </c>
      <c r="E12" s="40">
        <v>45350.0</v>
      </c>
      <c r="F12" s="41">
        <v>45351.0</v>
      </c>
      <c r="G12" s="40">
        <v>45352.0</v>
      </c>
      <c r="H12" s="40">
        <v>45353.0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42"/>
      <c r="C13" s="58"/>
      <c r="D13" s="58"/>
      <c r="E13" s="58"/>
      <c r="F13" s="42"/>
      <c r="G13" s="58"/>
      <c r="H13" s="5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32"/>
      <c r="C14" s="32"/>
      <c r="D14" s="46" t="s">
        <v>6</v>
      </c>
      <c r="E14" s="47"/>
      <c r="F14" s="47"/>
      <c r="G14" s="47"/>
      <c r="H14" s="4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49"/>
      <c r="C15" s="49"/>
      <c r="D15" s="59"/>
      <c r="E15" s="59"/>
      <c r="F15" s="59"/>
      <c r="G15" s="59"/>
      <c r="H15" s="60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52"/>
      <c r="C16" s="52"/>
      <c r="D16" s="61"/>
      <c r="E16" s="55"/>
      <c r="F16" s="55"/>
      <c r="G16" s="55"/>
      <c r="H16" s="5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4">
    <mergeCell ref="B2:D2"/>
    <mergeCell ref="E2:H2"/>
    <mergeCell ref="D14:H14"/>
    <mergeCell ref="D16:H16"/>
  </mergeCells>
  <conditionalFormatting sqref="B4:G5">
    <cfRule type="expression" dxfId="0" priority="1">
      <formula>DAY(B4)&gt;8</formula>
    </cfRule>
  </conditionalFormatting>
  <conditionalFormatting sqref="B12:H13 B14:C15">
    <cfRule type="expression" dxfId="0" priority="2">
      <formula>AND(DAY(B12)&gt;=1,DAY(B12)&lt;=15)</formula>
    </cfRule>
  </conditionalFormatting>
  <dataValidations>
    <dataValidation type="list" allowBlank="1" showErrorMessage="1" sqref="B5 B7 B9 B11 B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0"/>
    <col customWidth="1" min="3" max="5" width="9.63"/>
    <col customWidth="1" min="6" max="6" width="12.0"/>
    <col customWidth="1" min="7" max="7" width="13.38"/>
    <col customWidth="1" min="8" max="8" width="11.1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62" t="str">
        <f>"Březen "&amp;KalendářníRok</f>
        <v>Březen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65">
        <f t="array" ref="B4:H4">DnyATýdny+DATE(KalendářníRok,3,1)-WEEKDAY(DATE(KalendářníRok,3,1),(ZačátekTýdne="pondělí")+1)+1</f>
        <v>45347</v>
      </c>
      <c r="C4" s="66">
        <v>45348.0</v>
      </c>
      <c r="D4" s="66">
        <v>45349.0</v>
      </c>
      <c r="E4" s="66">
        <v>45350.0</v>
      </c>
      <c r="F4" s="66">
        <v>45351.0</v>
      </c>
      <c r="G4" s="66">
        <v>45352.0</v>
      </c>
      <c r="H4" s="66">
        <v>45353.0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67"/>
      <c r="C5" s="67"/>
      <c r="D5" s="67"/>
      <c r="E5" s="67"/>
      <c r="F5" s="67"/>
      <c r="G5" s="67"/>
      <c r="H5" s="6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68">
        <f t="array" ref="B6:H6">DnyATýdny+DATE(KalendářníRok,3,1)-WEEKDAY(DATE(KalendářníRok,3,1),(ZačátekTýdne="pondělí")+1)+8</f>
        <v>45354</v>
      </c>
      <c r="C6" s="69">
        <v>45355.0</v>
      </c>
      <c r="D6" s="69">
        <v>45356.0</v>
      </c>
      <c r="E6" s="69">
        <v>45357.0</v>
      </c>
      <c r="F6" s="68">
        <v>45358.0</v>
      </c>
      <c r="G6" s="69">
        <v>45359.0</v>
      </c>
      <c r="H6" s="69">
        <v>45360.0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70"/>
      <c r="C7" s="71"/>
      <c r="D7" s="71"/>
      <c r="E7" s="71"/>
      <c r="F7" s="70"/>
      <c r="G7" s="71"/>
      <c r="H7" s="7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72">
        <f t="array" ref="B8:H8">DnyATýdny+DATE(KalendářníRok,3,1)-WEEKDAY(DATE(KalendářníRok,3,1),(ZačátekTýdne="pondělí")+1)+15</f>
        <v>45361</v>
      </c>
      <c r="C8" s="73">
        <v>45362.0</v>
      </c>
      <c r="D8" s="73">
        <v>45363.0</v>
      </c>
      <c r="E8" s="73">
        <v>45364.0</v>
      </c>
      <c r="F8" s="72">
        <v>45365.0</v>
      </c>
      <c r="G8" s="73">
        <v>45366.0</v>
      </c>
      <c r="H8" s="73">
        <v>45367.0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74"/>
      <c r="C9" s="75"/>
      <c r="D9" s="75"/>
      <c r="E9" s="75"/>
      <c r="F9" s="74"/>
      <c r="G9" s="75"/>
      <c r="H9" s="7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68">
        <f t="array" ref="B10:H10">DnyATýdny+DATE(KalendářníRok,3,1)-WEEKDAY(DATE(KalendářníRok,3,1),(ZačátekTýdne="pondělí")+1)+22</f>
        <v>45368</v>
      </c>
      <c r="C10" s="69">
        <v>45369.0</v>
      </c>
      <c r="D10" s="69">
        <v>45370.0</v>
      </c>
      <c r="E10" s="69">
        <v>45371.0</v>
      </c>
      <c r="F10" s="68">
        <v>45372.0</v>
      </c>
      <c r="G10" s="69">
        <v>45373.0</v>
      </c>
      <c r="H10" s="69">
        <v>45374.0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70"/>
      <c r="C11" s="71"/>
      <c r="D11" s="71"/>
      <c r="E11" s="71"/>
      <c r="F11" s="70"/>
      <c r="G11" s="71"/>
      <c r="H11" s="7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72">
        <f t="array" ref="B12:H12">DnyATýdny+DATE(KalendářníRok,3,1)-WEEKDAY(DATE(KalendářníRok,3,1),(ZačátekTýdne="pondělí")+1)+29</f>
        <v>45375</v>
      </c>
      <c r="C12" s="73">
        <v>45376.0</v>
      </c>
      <c r="D12" s="73">
        <v>45377.0</v>
      </c>
      <c r="E12" s="73">
        <v>45378.0</v>
      </c>
      <c r="F12" s="72">
        <v>45379.0</v>
      </c>
      <c r="G12" s="73">
        <v>45380.0</v>
      </c>
      <c r="H12" s="73">
        <v>45381.0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74"/>
      <c r="C13" s="75"/>
      <c r="D13" s="75"/>
      <c r="E13" s="75"/>
      <c r="F13" s="74"/>
      <c r="G13" s="75"/>
      <c r="H13" s="7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68">
        <f t="array" ref="B14:C14">DnyATýdny+DATE(KalendářníRok,3,1)-WEEKDAY(DATE(KalendářníRok,3,1),(ZačátekTýdne="pondělí")+1)+36</f>
        <v>45382</v>
      </c>
      <c r="C14" s="69">
        <v>45383.0</v>
      </c>
      <c r="D14" s="76" t="s">
        <v>6</v>
      </c>
      <c r="E14" s="77"/>
      <c r="F14" s="77"/>
      <c r="G14" s="77"/>
      <c r="H14" s="7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70"/>
      <c r="C15" s="71"/>
      <c r="D15" s="79"/>
      <c r="E15" s="79"/>
      <c r="F15" s="79"/>
      <c r="G15" s="79"/>
      <c r="H15" s="80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6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">
    <mergeCell ref="B2:D2"/>
    <mergeCell ref="E2:H2"/>
    <mergeCell ref="D14:H14"/>
  </mergeCells>
  <conditionalFormatting sqref="B4:G5">
    <cfRule type="expression" dxfId="0" priority="1">
      <formula>DAY(B4)&gt;8</formula>
    </cfRule>
  </conditionalFormatting>
  <conditionalFormatting sqref="B12:H13 B14:C15">
    <cfRule type="expression" dxfId="0" priority="2">
      <formula>AND(DAY(B12)&gt;=1,DAY(B12)&lt;=15)</formula>
    </cfRule>
  </conditionalFormatting>
  <dataValidations>
    <dataValidation type="list" allowBlank="1" showErrorMessage="1" sqref="B5 B7 B9 B11 B13 F13:H13 B15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38"/>
    <col customWidth="1" min="3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62" t="str">
        <f>"Duben "&amp;KalendářníRok</f>
        <v>Duben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65">
        <f t="array" ref="B4:H4">DnyATýdny+DATE(KalendářníRok,4,1)-WEEKDAY(DATE(KalendářníRok,4,1),(ZačátekTýdne="pondělí")+1)+1</f>
        <v>45382</v>
      </c>
      <c r="C4" s="66">
        <v>45383.0</v>
      </c>
      <c r="D4" s="66">
        <v>45384.0</v>
      </c>
      <c r="E4" s="66">
        <v>45385.0</v>
      </c>
      <c r="F4" s="65">
        <v>45386.0</v>
      </c>
      <c r="G4" s="66">
        <v>45387.0</v>
      </c>
      <c r="H4" s="66">
        <v>45388.0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67"/>
      <c r="C5" s="67"/>
      <c r="D5" s="67"/>
      <c r="E5" s="67"/>
      <c r="F5" s="81"/>
      <c r="G5" s="67"/>
      <c r="H5" s="6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68">
        <f t="array" ref="B6:H6">DnyATýdny+DATE(KalendářníRok,4,1)-WEEKDAY(DATE(KalendářníRok,4,1),(ZačátekTýdne="pondělí")+1)+8</f>
        <v>45389</v>
      </c>
      <c r="C6" s="69">
        <v>45390.0</v>
      </c>
      <c r="D6" s="69">
        <v>45391.0</v>
      </c>
      <c r="E6" s="69">
        <v>45392.0</v>
      </c>
      <c r="F6" s="68">
        <v>45393.0</v>
      </c>
      <c r="G6" s="69">
        <v>45394.0</v>
      </c>
      <c r="H6" s="69">
        <v>45395.0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70"/>
      <c r="C7" s="71"/>
      <c r="D7" s="71"/>
      <c r="E7" s="71"/>
      <c r="F7" s="70"/>
      <c r="G7" s="71"/>
      <c r="H7" s="7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72">
        <f t="array" ref="B8:H8">DnyATýdny+DATE(KalendářníRok,4,1)-WEEKDAY(DATE(KalendářníRok,4,1),(ZačátekTýdne="pondělí")+1)+15</f>
        <v>45396</v>
      </c>
      <c r="C8" s="73">
        <v>45397.0</v>
      </c>
      <c r="D8" s="73">
        <v>45398.0</v>
      </c>
      <c r="E8" s="73">
        <v>45399.0</v>
      </c>
      <c r="F8" s="72">
        <v>45400.0</v>
      </c>
      <c r="G8" s="73">
        <v>45401.0</v>
      </c>
      <c r="H8" s="73">
        <v>45402.0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74"/>
      <c r="C9" s="75"/>
      <c r="D9" s="75"/>
      <c r="E9" s="75"/>
      <c r="F9" s="74"/>
      <c r="G9" s="75"/>
      <c r="H9" s="7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68">
        <f t="array" ref="B10:H10">DnyATýdny+DATE(KalendářníRok,4,1)-WEEKDAY(DATE(KalendářníRok,4,1),(ZačátekTýdne="pondělí")+1)+22</f>
        <v>45403</v>
      </c>
      <c r="C10" s="69">
        <v>45404.0</v>
      </c>
      <c r="D10" s="69">
        <v>45405.0</v>
      </c>
      <c r="E10" s="69">
        <v>45406.0</v>
      </c>
      <c r="F10" s="68">
        <v>45407.0</v>
      </c>
      <c r="G10" s="69">
        <v>45408.0</v>
      </c>
      <c r="H10" s="69">
        <v>45409.0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70"/>
      <c r="C11" s="71"/>
      <c r="D11" s="71"/>
      <c r="E11" s="71"/>
      <c r="F11" s="70"/>
      <c r="G11" s="71"/>
      <c r="H11" s="7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72">
        <f t="array" ref="B12:H12">DnyATýdny+DATE(KalendářníRok,4,1)-WEEKDAY(DATE(KalendářníRok,4,1),(ZačátekTýdne="pondělí")+1)+29</f>
        <v>45410</v>
      </c>
      <c r="C12" s="73">
        <v>45411.0</v>
      </c>
      <c r="D12" s="73">
        <v>45412.0</v>
      </c>
      <c r="E12" s="73">
        <v>45413.0</v>
      </c>
      <c r="F12" s="73">
        <v>45414.0</v>
      </c>
      <c r="G12" s="73">
        <v>45415.0</v>
      </c>
      <c r="H12" s="73">
        <v>45416.0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74"/>
      <c r="C13" s="75"/>
      <c r="D13" s="75"/>
      <c r="E13" s="75"/>
      <c r="F13" s="75"/>
      <c r="G13" s="75"/>
      <c r="H13" s="7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69"/>
      <c r="C14" s="69"/>
      <c r="D14" s="76" t="s">
        <v>6</v>
      </c>
      <c r="E14" s="77"/>
      <c r="F14" s="77"/>
      <c r="G14" s="77"/>
      <c r="H14" s="7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82"/>
      <c r="C15" s="82"/>
      <c r="D15" s="83"/>
      <c r="E15" s="84"/>
      <c r="F15" s="84"/>
      <c r="G15" s="84"/>
      <c r="H15" s="85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86"/>
      <c r="C16" s="86"/>
      <c r="D16" s="87"/>
      <c r="E16" s="88"/>
      <c r="F16" s="88"/>
      <c r="G16" s="88"/>
      <c r="H16" s="89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5">
    <cfRule type="expression" dxfId="0" priority="1">
      <formula>DAY(B4)&gt;8</formula>
    </cfRule>
  </conditionalFormatting>
  <conditionalFormatting sqref="B12:H13 B14:C15">
    <cfRule type="expression" dxfId="0" priority="2">
      <formula>AND(DAY(B12)&gt;=1,DAY(B12)&lt;=15)</formula>
    </cfRule>
  </conditionalFormatting>
  <dataValidations>
    <dataValidation type="list" allowBlank="1" showErrorMessage="1" sqref="B5 B7 B9 B11 N12 B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5.25"/>
    <col customWidth="1" min="3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62" t="str">
        <f>"Květen "&amp;KalendářníRok</f>
        <v>Květen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66">
        <f t="array" ref="B4:H4">DnyATýdny+DATE(KalendářníRok,5,1)-WEEKDAY(DATE(KalendářníRok,5,1),(ZačátekTýdne="pondělí")+1)+1</f>
        <v>45410</v>
      </c>
      <c r="C4" s="66">
        <v>45411.0</v>
      </c>
      <c r="D4" s="66">
        <v>45412.0</v>
      </c>
      <c r="E4" s="66">
        <v>45413.0</v>
      </c>
      <c r="F4" s="65">
        <v>45414.0</v>
      </c>
      <c r="G4" s="66">
        <v>45415.0</v>
      </c>
      <c r="H4" s="66">
        <v>45416.0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67"/>
      <c r="C5" s="67"/>
      <c r="D5" s="67"/>
      <c r="E5" s="67"/>
      <c r="F5" s="81"/>
      <c r="G5" s="67"/>
      <c r="H5" s="6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68">
        <f t="array" ref="B6:H6">DnyATýdny+DATE(KalendářníRok,5,1)-WEEKDAY(DATE(KalendářníRok,5,1),(ZačátekTýdne="pondělí")+1)+8</f>
        <v>45417</v>
      </c>
      <c r="C6" s="69">
        <v>45418.0</v>
      </c>
      <c r="D6" s="69">
        <v>45419.0</v>
      </c>
      <c r="E6" s="69">
        <v>45420.0</v>
      </c>
      <c r="F6" s="68">
        <v>45421.0</v>
      </c>
      <c r="G6" s="69">
        <v>45422.0</v>
      </c>
      <c r="H6" s="69">
        <v>45423.0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70"/>
      <c r="C7" s="71"/>
      <c r="D7" s="71"/>
      <c r="E7" s="71"/>
      <c r="F7" s="70"/>
      <c r="G7" s="71"/>
      <c r="H7" s="7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72">
        <f t="array" ref="B8:H8">DnyATýdny+DATE(KalendářníRok,5,1)-WEEKDAY(DATE(KalendářníRok,5,1),(ZačátekTýdne="pondělí")+1)+15</f>
        <v>45424</v>
      </c>
      <c r="C8" s="73">
        <v>45425.0</v>
      </c>
      <c r="D8" s="73">
        <v>45426.0</v>
      </c>
      <c r="E8" s="73">
        <v>45427.0</v>
      </c>
      <c r="F8" s="72">
        <v>45428.0</v>
      </c>
      <c r="G8" s="73">
        <v>45429.0</v>
      </c>
      <c r="H8" s="73">
        <v>45430.0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74"/>
      <c r="C9" s="75"/>
      <c r="D9" s="75"/>
      <c r="E9" s="75"/>
      <c r="F9" s="74"/>
      <c r="G9" s="75"/>
      <c r="H9" s="7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68">
        <f t="array" ref="B10:H10">DnyATýdny+DATE(KalendářníRok,5,1)-WEEKDAY(DATE(KalendářníRok,5,1),(ZačátekTýdne="pondělí")+1)+22</f>
        <v>45431</v>
      </c>
      <c r="C10" s="69">
        <v>45432.0</v>
      </c>
      <c r="D10" s="69">
        <v>45433.0</v>
      </c>
      <c r="E10" s="69">
        <v>45434.0</v>
      </c>
      <c r="F10" s="68">
        <v>45435.0</v>
      </c>
      <c r="G10" s="69">
        <v>45436.0</v>
      </c>
      <c r="H10" s="69">
        <v>45437.0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70"/>
      <c r="C11" s="71"/>
      <c r="D11" s="71"/>
      <c r="E11" s="71"/>
      <c r="F11" s="70"/>
      <c r="G11" s="71"/>
      <c r="H11" s="7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72">
        <f t="array" ref="B12:H12">DnyATýdny+DATE(KalendářníRok,5,1)-WEEKDAY(DATE(KalendářníRok,5,1),(ZačátekTýdne="pondělí")+1)+29</f>
        <v>45438</v>
      </c>
      <c r="C12" s="73">
        <v>45439.0</v>
      </c>
      <c r="D12" s="73">
        <v>45440.0</v>
      </c>
      <c r="E12" s="73">
        <v>45441.0</v>
      </c>
      <c r="F12" s="72">
        <v>45442.0</v>
      </c>
      <c r="G12" s="73">
        <v>45443.0</v>
      </c>
      <c r="H12" s="73">
        <v>45444.0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74"/>
      <c r="C13" s="75"/>
      <c r="D13" s="75"/>
      <c r="E13" s="75"/>
      <c r="F13" s="74"/>
      <c r="G13" s="75"/>
      <c r="H13" s="7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69"/>
      <c r="C14" s="69"/>
      <c r="D14" s="76" t="s">
        <v>6</v>
      </c>
      <c r="E14" s="77"/>
      <c r="F14" s="77"/>
      <c r="G14" s="77"/>
      <c r="H14" s="7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71"/>
      <c r="C15" s="71"/>
      <c r="D15" s="59"/>
      <c r="E15" s="90"/>
      <c r="F15" s="90"/>
      <c r="G15" s="90"/>
      <c r="H15" s="9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92"/>
      <c r="C16" s="92"/>
      <c r="D16" s="93"/>
      <c r="E16" s="88"/>
      <c r="F16" s="88"/>
      <c r="G16" s="88"/>
      <c r="H16" s="89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5">
    <cfRule type="expression" dxfId="0" priority="1">
      <formula>DAY(B4)&gt;8</formula>
    </cfRule>
  </conditionalFormatting>
  <conditionalFormatting sqref="B12:H13 B14:C15">
    <cfRule type="expression" dxfId="0" priority="2">
      <formula>AND(DAY(B12)&gt;=1,DAY(B12)&lt;=15)</formula>
    </cfRule>
  </conditionalFormatting>
  <dataValidations>
    <dataValidation type="list" allowBlank="1" showErrorMessage="1" sqref="B5 B7 B9 B11 B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38"/>
    <col customWidth="1" min="3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94" t="str">
        <f>"Červen "&amp;KalendářníRok</f>
        <v>Červen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95">
        <f t="array" ref="B4:H4">DnyATýdny+DATE(KalendářníRok,6,1)-WEEKDAY(DATE(KalendářníRok,6,1),(ZačátekTýdne="pondělí")+1)+1</f>
        <v>45438</v>
      </c>
      <c r="C4" s="96">
        <v>45439.0</v>
      </c>
      <c r="D4" s="96">
        <v>45440.0</v>
      </c>
      <c r="E4" s="96">
        <v>45441.0</v>
      </c>
      <c r="F4" s="95">
        <v>45442.0</v>
      </c>
      <c r="G4" s="96">
        <v>45443.0</v>
      </c>
      <c r="H4" s="96">
        <v>45444.0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97"/>
      <c r="C5" s="97"/>
      <c r="D5" s="97"/>
      <c r="E5" s="97"/>
      <c r="F5" s="97"/>
      <c r="G5" s="97"/>
      <c r="H5" s="9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98">
        <f t="array" ref="B6:H6">DnyATýdny+DATE(KalendářníRok,6,1)-WEEKDAY(DATE(KalendářníRok,6,1),(ZačátekTýdne="pondělí")+1)+8</f>
        <v>45445</v>
      </c>
      <c r="C6" s="99">
        <v>45446.0</v>
      </c>
      <c r="D6" s="99">
        <v>45447.0</v>
      </c>
      <c r="E6" s="99">
        <v>45448.0</v>
      </c>
      <c r="F6" s="98">
        <v>45449.0</v>
      </c>
      <c r="G6" s="99">
        <v>45450.0</v>
      </c>
      <c r="H6" s="99">
        <v>45451.0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100"/>
      <c r="C7" s="101"/>
      <c r="D7" s="101"/>
      <c r="E7" s="101"/>
      <c r="F7" s="100"/>
      <c r="G7" s="101"/>
      <c r="H7" s="10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102">
        <f t="array" ref="B8:H8">DnyATýdny+DATE(KalendářníRok,6,1)-WEEKDAY(DATE(KalendářníRok,6,1),(ZačátekTýdne="pondělí")+1)+15</f>
        <v>45452</v>
      </c>
      <c r="C8" s="103">
        <v>45453.0</v>
      </c>
      <c r="D8" s="103">
        <v>45454.0</v>
      </c>
      <c r="E8" s="103">
        <v>45455.0</v>
      </c>
      <c r="F8" s="102">
        <v>45456.0</v>
      </c>
      <c r="G8" s="103">
        <v>45457.0</v>
      </c>
      <c r="H8" s="103">
        <v>45458.0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104"/>
      <c r="C9" s="105"/>
      <c r="D9" s="105"/>
      <c r="E9" s="105"/>
      <c r="F9" s="100"/>
      <c r="G9" s="105"/>
      <c r="H9" s="10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98">
        <f t="array" ref="B10:H10">DnyATýdny+DATE(KalendářníRok,6,1)-WEEKDAY(DATE(KalendářníRok,6,1),(ZačátekTýdne="pondělí")+1)+22</f>
        <v>45459</v>
      </c>
      <c r="C10" s="99">
        <v>45460.0</v>
      </c>
      <c r="D10" s="99">
        <v>45461.0</v>
      </c>
      <c r="E10" s="99">
        <v>45462.0</v>
      </c>
      <c r="F10" s="98">
        <v>45463.0</v>
      </c>
      <c r="G10" s="99">
        <v>45464.0</v>
      </c>
      <c r="H10" s="99">
        <v>45465.0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24"/>
      <c r="B11" s="106"/>
      <c r="C11" s="107"/>
      <c r="D11" s="107"/>
      <c r="E11" s="107"/>
      <c r="F11" s="100"/>
      <c r="G11" s="107"/>
      <c r="H11" s="107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24.0" customHeight="1">
      <c r="A12" s="13"/>
      <c r="B12" s="102">
        <f t="array" ref="B12:H12">DnyATýdny+DATE(KalendářníRok,6,1)-WEEKDAY(DATE(KalendářníRok,6,1),(ZačátekTýdne="pondělí")+1)+29</f>
        <v>45466</v>
      </c>
      <c r="C12" s="103">
        <v>45467.0</v>
      </c>
      <c r="D12" s="103">
        <v>45468.0</v>
      </c>
      <c r="E12" s="103">
        <v>45469.0</v>
      </c>
      <c r="F12" s="102">
        <v>45470.0</v>
      </c>
      <c r="G12" s="103">
        <v>45471.0</v>
      </c>
      <c r="H12" s="103">
        <v>45472.0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104"/>
      <c r="C13" s="105"/>
      <c r="D13" s="105"/>
      <c r="E13" s="105"/>
      <c r="F13" s="100"/>
      <c r="G13" s="105"/>
      <c r="H13" s="10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98">
        <f t="array" ref="B14:C14">DnyATýdny+DATE(KalendářníRok,6,1)-WEEKDAY(DATE(KalendářníRok,6,1),(ZačátekTýdne="pondělí")+1)+36</f>
        <v>45473</v>
      </c>
      <c r="C14" s="99">
        <v>45474.0</v>
      </c>
      <c r="D14" s="108" t="s">
        <v>6</v>
      </c>
      <c r="E14" s="109"/>
      <c r="F14" s="109"/>
      <c r="G14" s="109"/>
      <c r="H14" s="1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100"/>
      <c r="C15" s="101"/>
      <c r="D15" s="59"/>
      <c r="E15" s="90"/>
      <c r="F15" s="90"/>
      <c r="G15" s="90"/>
      <c r="H15" s="11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6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D2"/>
    <mergeCell ref="E2:H2"/>
    <mergeCell ref="D14:H14"/>
  </mergeCells>
  <conditionalFormatting sqref="B4:G5">
    <cfRule type="expression" dxfId="0" priority="1">
      <formula>DAY(B4)&gt;8</formula>
    </cfRule>
  </conditionalFormatting>
  <conditionalFormatting sqref="B12:H12 B13:E13 B14:C15 G13:H13">
    <cfRule type="expression" dxfId="0" priority="2">
      <formula>AND(DAY(B12)&gt;=1,DAY(B12)&lt;=15)</formula>
    </cfRule>
  </conditionalFormatting>
  <dataValidations>
    <dataValidation type="list" allowBlank="1" showErrorMessage="1" sqref="B5 B7 F7 B9 F9 B11 F11 B13 F13 B15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38"/>
    <col customWidth="1" min="3" max="3" width="9.63"/>
    <col customWidth="1" min="4" max="4" width="15.0"/>
    <col customWidth="1" min="5" max="6" width="9.63"/>
    <col customWidth="1" min="7" max="7" width="14.13"/>
    <col customWidth="1" min="8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94" t="str">
        <f>"Červenec "&amp;KalendářníRok</f>
        <v>Červenec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95">
        <f t="array" ref="B4:H4">DnyATýdny+DATE(KalendářníRok,7,1)-WEEKDAY(DATE(KalendářníRok,7,1),(ZačátekTýdne="pondělí")+1)+1</f>
        <v>45473</v>
      </c>
      <c r="C4" s="96">
        <v>45474.0</v>
      </c>
      <c r="D4" s="96">
        <v>45475.0</v>
      </c>
      <c r="E4" s="96">
        <v>45476.0</v>
      </c>
      <c r="F4" s="95">
        <v>45477.0</v>
      </c>
      <c r="G4" s="96">
        <v>45478.0</v>
      </c>
      <c r="H4" s="96">
        <v>45479.0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97"/>
      <c r="C5" s="97"/>
      <c r="D5" s="97"/>
      <c r="E5" s="97"/>
      <c r="F5" s="100"/>
      <c r="G5" s="97"/>
      <c r="H5" s="9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98">
        <f t="array" ref="B6:H6">DnyATýdny+DATE(KalendářníRok,7,1)-WEEKDAY(DATE(KalendářníRok,7,1),(ZačátekTýdne="pondělí")+1)+8</f>
        <v>45480</v>
      </c>
      <c r="C6" s="99">
        <v>45481.0</v>
      </c>
      <c r="D6" s="99">
        <v>45482.0</v>
      </c>
      <c r="E6" s="99">
        <v>45483.0</v>
      </c>
      <c r="F6" s="98">
        <v>45484.0</v>
      </c>
      <c r="G6" s="99">
        <v>45485.0</v>
      </c>
      <c r="H6" s="99">
        <v>45486.0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100"/>
      <c r="C7" s="101"/>
      <c r="D7" s="101"/>
      <c r="E7" s="101"/>
      <c r="F7" s="100"/>
      <c r="G7" s="101"/>
      <c r="H7" s="10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102">
        <f t="array" ref="B8:H8">DnyATýdny+DATE(KalendářníRok,7,1)-WEEKDAY(DATE(KalendářníRok,7,1),(ZačátekTýdne="pondělí")+1)+15</f>
        <v>45487</v>
      </c>
      <c r="C8" s="103">
        <v>45488.0</v>
      </c>
      <c r="D8" s="103">
        <v>45489.0</v>
      </c>
      <c r="E8" s="103">
        <v>45490.0</v>
      </c>
      <c r="F8" s="102">
        <v>45491.0</v>
      </c>
      <c r="G8" s="103">
        <v>45492.0</v>
      </c>
      <c r="H8" s="103">
        <v>45493.0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104"/>
      <c r="C9" s="105"/>
      <c r="D9" s="105"/>
      <c r="E9" s="105"/>
      <c r="F9" s="100"/>
      <c r="G9" s="105"/>
      <c r="H9" s="10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98">
        <f t="array" ref="B10:H10">DnyATýdny+DATE(KalendářníRok,7,1)-WEEKDAY(DATE(KalendářníRok,7,1),(ZačátekTýdne="pondělí")+1)+22</f>
        <v>45494</v>
      </c>
      <c r="C10" s="99">
        <v>45495.0</v>
      </c>
      <c r="D10" s="99">
        <v>45496.0</v>
      </c>
      <c r="E10" s="99">
        <v>45497.0</v>
      </c>
      <c r="F10" s="98">
        <v>45498.0</v>
      </c>
      <c r="G10" s="99">
        <v>45499.0</v>
      </c>
      <c r="H10" s="99">
        <v>45500.0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100"/>
      <c r="C11" s="101"/>
      <c r="D11" s="101"/>
      <c r="E11" s="101"/>
      <c r="F11" s="100"/>
      <c r="G11" s="101"/>
      <c r="H11" s="10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102">
        <f t="array" ref="B12:H12">DnyATýdny+DATE(KalendářníRok,7,1)-WEEKDAY(DATE(KalendářníRok,7,1),(ZačátekTýdne="pondělí")+1)+29</f>
        <v>45501</v>
      </c>
      <c r="C12" s="103">
        <v>45502.0</v>
      </c>
      <c r="D12" s="103">
        <v>45503.0</v>
      </c>
      <c r="E12" s="103">
        <v>45504.0</v>
      </c>
      <c r="F12" s="103">
        <v>45505.0</v>
      </c>
      <c r="G12" s="103">
        <v>45506.0</v>
      </c>
      <c r="H12" s="103">
        <v>45507.0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104"/>
      <c r="C13" s="105"/>
      <c r="D13" s="105"/>
      <c r="E13" s="105"/>
      <c r="F13" s="105"/>
      <c r="G13" s="105"/>
      <c r="H13" s="10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99"/>
      <c r="C14" s="99"/>
      <c r="D14" s="108" t="s">
        <v>6</v>
      </c>
      <c r="E14" s="109"/>
      <c r="F14" s="109"/>
      <c r="G14" s="109"/>
      <c r="H14" s="1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101"/>
      <c r="C15" s="101"/>
      <c r="D15" s="59"/>
      <c r="E15" s="90"/>
      <c r="F15" s="90"/>
      <c r="G15" s="90"/>
      <c r="H15" s="11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107"/>
      <c r="C16" s="107"/>
      <c r="D16" s="112"/>
      <c r="E16" s="113"/>
      <c r="F16" s="113"/>
      <c r="G16" s="113"/>
      <c r="H16" s="11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4 B5:E5 G5">
    <cfRule type="expression" dxfId="0" priority="1">
      <formula>DAY(B4)&gt;8</formula>
    </cfRule>
  </conditionalFormatting>
  <conditionalFormatting sqref="B12:H13 B14:C15">
    <cfRule type="expression" dxfId="0" priority="2">
      <formula>AND(DAY(B12)&gt;=1,DAY(B12)&lt;=15)</formula>
    </cfRule>
  </conditionalFormatting>
  <dataValidations>
    <dataValidation type="list" allowBlank="1" showErrorMessage="1" sqref="B5 F5:G5 B7 F7 B9 F9 B11 F11 B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5.13"/>
    <col customWidth="1" min="3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94" t="str">
        <f>"Srpen "&amp;KalendářníRok</f>
        <v>Srpen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95">
        <f t="array" ref="B4:H4">DnyATýdny+DATE(KalendářníRok,8,1)-WEEKDAY(DATE(KalendářníRok,8,1),(ZačátekTýdne="pondělí")+1)+1</f>
        <v>45501</v>
      </c>
      <c r="C4" s="96">
        <v>45502.0</v>
      </c>
      <c r="D4" s="96">
        <v>45503.0</v>
      </c>
      <c r="E4" s="96">
        <v>45504.0</v>
      </c>
      <c r="F4" s="95">
        <v>45505.0</v>
      </c>
      <c r="G4" s="96">
        <v>45506.0</v>
      </c>
      <c r="H4" s="96">
        <v>45507.0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97"/>
      <c r="C5" s="97"/>
      <c r="D5" s="97"/>
      <c r="E5" s="97"/>
      <c r="F5" s="100"/>
      <c r="G5" s="97"/>
      <c r="H5" s="9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98">
        <f t="array" ref="B6:H6">DnyATýdny+DATE(KalendářníRok,8,1)-WEEKDAY(DATE(KalendářníRok,8,1),(ZačátekTýdne="pondělí")+1)+8</f>
        <v>45508</v>
      </c>
      <c r="C6" s="99">
        <v>45509.0</v>
      </c>
      <c r="D6" s="99">
        <v>45510.0</v>
      </c>
      <c r="E6" s="99">
        <v>45511.0</v>
      </c>
      <c r="F6" s="98">
        <v>45512.0</v>
      </c>
      <c r="G6" s="99">
        <v>45513.0</v>
      </c>
      <c r="H6" s="99">
        <v>45514.0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100"/>
      <c r="C7" s="101"/>
      <c r="D7" s="101"/>
      <c r="E7" s="101"/>
      <c r="F7" s="100"/>
      <c r="G7" s="101"/>
      <c r="H7" s="10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102">
        <f t="array" ref="B8:H8">DnyATýdny+DATE(KalendářníRok,8,1)-WEEKDAY(DATE(KalendářníRok,8,1),(ZačátekTýdne="pondělí")+1)+15</f>
        <v>45515</v>
      </c>
      <c r="C8" s="103">
        <v>45516.0</v>
      </c>
      <c r="D8" s="103">
        <v>45517.0</v>
      </c>
      <c r="E8" s="103">
        <v>45518.0</v>
      </c>
      <c r="F8" s="102">
        <v>45519.0</v>
      </c>
      <c r="G8" s="103">
        <v>45520.0</v>
      </c>
      <c r="H8" s="103">
        <v>45521.0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24"/>
      <c r="B9" s="106"/>
      <c r="C9" s="107"/>
      <c r="D9" s="107"/>
      <c r="E9" s="107"/>
      <c r="F9" s="100"/>
      <c r="G9" s="107"/>
      <c r="H9" s="107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24.0" customHeight="1">
      <c r="A10" s="13"/>
      <c r="B10" s="98">
        <f t="array" ref="B10:H10">DnyATýdny+DATE(KalendářníRok,8,1)-WEEKDAY(DATE(KalendářníRok,8,1),(ZačátekTýdne="pondělí")+1)+22</f>
        <v>45522</v>
      </c>
      <c r="C10" s="99">
        <v>45523.0</v>
      </c>
      <c r="D10" s="99">
        <v>45524.0</v>
      </c>
      <c r="E10" s="99">
        <v>45525.0</v>
      </c>
      <c r="F10" s="98">
        <v>45526.0</v>
      </c>
      <c r="G10" s="99">
        <v>45527.0</v>
      </c>
      <c r="H10" s="99">
        <v>45528.0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100"/>
      <c r="C11" s="101"/>
      <c r="D11" s="101"/>
      <c r="E11" s="101"/>
      <c r="F11" s="100"/>
      <c r="G11" s="101"/>
      <c r="H11" s="10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102">
        <f t="array" ref="B12:H12">DnyATýdny+DATE(KalendářníRok,8,1)-WEEKDAY(DATE(KalendářníRok,8,1),(ZačátekTýdne="pondělí")+1)+29</f>
        <v>45529</v>
      </c>
      <c r="C12" s="103">
        <v>45530.0</v>
      </c>
      <c r="D12" s="103">
        <v>45531.0</v>
      </c>
      <c r="E12" s="103">
        <v>45532.0</v>
      </c>
      <c r="F12" s="102">
        <v>45533.0</v>
      </c>
      <c r="G12" s="103">
        <v>45534.0</v>
      </c>
      <c r="H12" s="103">
        <v>45535.0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104"/>
      <c r="C13" s="105"/>
      <c r="D13" s="105"/>
      <c r="E13" s="105"/>
      <c r="F13" s="100"/>
      <c r="G13" s="105"/>
      <c r="H13" s="10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99"/>
      <c r="C14" s="99"/>
      <c r="D14" s="108" t="s">
        <v>6</v>
      </c>
      <c r="E14" s="109"/>
      <c r="F14" s="109"/>
      <c r="G14" s="109"/>
      <c r="H14" s="11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101"/>
      <c r="C15" s="101"/>
      <c r="D15" s="59"/>
      <c r="E15" s="90"/>
      <c r="F15" s="90"/>
      <c r="G15" s="90"/>
      <c r="H15" s="11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107"/>
      <c r="C16" s="107"/>
      <c r="D16" s="112"/>
      <c r="E16" s="113"/>
      <c r="F16" s="113"/>
      <c r="G16" s="113"/>
      <c r="H16" s="11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4 B5:E5 G5">
    <cfRule type="expression" dxfId="0" priority="1">
      <formula>DAY(B4)&gt;8</formula>
    </cfRule>
  </conditionalFormatting>
  <conditionalFormatting sqref="B12:H12 B13:E13 B14:C15 G13:H13">
    <cfRule type="expression" dxfId="0" priority="2">
      <formula>AND(DAY(B12)&gt;=1,DAY(B12)&lt;=15)</formula>
    </cfRule>
  </conditionalFormatting>
  <dataValidations>
    <dataValidation type="list" allowBlank="1" showErrorMessage="1" sqref="B5 F5 B7 F7 B9 F9 B11 F11 B13 F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75"/>
    <col customWidth="1" min="3" max="5" width="9.63"/>
    <col customWidth="1" min="6" max="6" width="11.88"/>
    <col customWidth="1" min="7" max="7" width="9.63"/>
    <col customWidth="1" min="8" max="8" width="11.1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115" t="str">
        <f>"Září "&amp;KalendářníRok</f>
        <v>Září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116" t="str">
        <f t="shared" ref="C3:H3" si="1">TEXT(C4,"dddd")</f>
        <v>pondělí</v>
      </c>
      <c r="D3" s="116" t="str">
        <f t="shared" si="1"/>
        <v>úterý</v>
      </c>
      <c r="E3" s="116" t="str">
        <f t="shared" si="1"/>
        <v>středa</v>
      </c>
      <c r="F3" s="7" t="str">
        <f t="shared" si="1"/>
        <v>čtvrtek</v>
      </c>
      <c r="G3" s="116" t="str">
        <f t="shared" si="1"/>
        <v>pátek</v>
      </c>
      <c r="H3" s="117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118">
        <f t="array" ref="B4:H4">DnyATýdny+DATE(KalendářníRok,9,1)-WEEKDAY(DATE(KalendářníRok,9,1),(ZačátekTýdne="pondělí")+1)+1</f>
        <v>45536</v>
      </c>
      <c r="C4" s="119">
        <v>45537.0</v>
      </c>
      <c r="D4" s="119">
        <v>45538.0</v>
      </c>
      <c r="E4" s="119">
        <v>45539.0</v>
      </c>
      <c r="F4" s="118">
        <v>45540.0</v>
      </c>
      <c r="G4" s="119">
        <v>45541.0</v>
      </c>
      <c r="H4" s="119">
        <v>45542.0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120"/>
      <c r="C5" s="121"/>
      <c r="D5" s="121"/>
      <c r="E5" s="121"/>
      <c r="F5" s="120"/>
      <c r="G5" s="121"/>
      <c r="H5" s="12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122">
        <f t="array" ref="B6:H6">DnyATýdny+DATE(KalendářníRok,9,1)-WEEKDAY(DATE(KalendářníRok,9,1),(ZačátekTýdne="pondělí")+1)+8</f>
        <v>45543</v>
      </c>
      <c r="C6" s="123">
        <v>45544.0</v>
      </c>
      <c r="D6" s="123">
        <v>45545.0</v>
      </c>
      <c r="E6" s="123">
        <v>45546.0</v>
      </c>
      <c r="F6" s="122">
        <v>45547.0</v>
      </c>
      <c r="G6" s="123">
        <v>45548.0</v>
      </c>
      <c r="H6" s="123">
        <v>45549.0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124"/>
      <c r="C7" s="125"/>
      <c r="D7" s="125"/>
      <c r="E7" s="125"/>
      <c r="F7" s="120"/>
      <c r="G7" s="125"/>
      <c r="H7" s="12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126">
        <f t="array" ref="B8:H8">DnyATýdny+DATE(KalendářníRok,9,1)-WEEKDAY(DATE(KalendářníRok,9,1),(ZačátekTýdne="pondělí")+1)+15</f>
        <v>45550</v>
      </c>
      <c r="C8" s="127">
        <v>45551.0</v>
      </c>
      <c r="D8" s="127">
        <v>45552.0</v>
      </c>
      <c r="E8" s="127">
        <v>45553.0</v>
      </c>
      <c r="F8" s="126">
        <v>45554.0</v>
      </c>
      <c r="G8" s="127">
        <v>45555.0</v>
      </c>
      <c r="H8" s="127">
        <v>45556.0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128" t="s">
        <v>7</v>
      </c>
      <c r="C9" s="129"/>
      <c r="D9" s="129"/>
      <c r="E9" s="129"/>
      <c r="F9" s="128" t="s">
        <v>7</v>
      </c>
      <c r="G9" s="129"/>
      <c r="H9" s="12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122">
        <f t="array" ref="B10:H10">DnyATýdny+DATE(KalendářníRok,9,1)-WEEKDAY(DATE(KalendářníRok,9,1),(ZačátekTýdne="pondělí")+1)+22</f>
        <v>45557</v>
      </c>
      <c r="C10" s="123">
        <v>45558.0</v>
      </c>
      <c r="D10" s="123">
        <v>45559.0</v>
      </c>
      <c r="E10" s="123">
        <v>45560.0</v>
      </c>
      <c r="F10" s="122">
        <v>45561.0</v>
      </c>
      <c r="G10" s="123">
        <v>45562.0</v>
      </c>
      <c r="H10" s="123">
        <v>45563.0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124" t="s">
        <v>8</v>
      </c>
      <c r="C11" s="125"/>
      <c r="D11" s="125"/>
      <c r="E11" s="125"/>
      <c r="F11" s="124" t="s">
        <v>8</v>
      </c>
      <c r="G11" s="125"/>
      <c r="H11" s="12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126">
        <f t="array" ref="B12:H12">DnyATýdny+DATE(KalendářníRok,9,1)-WEEKDAY(DATE(KalendářníRok,9,1),(ZačátekTýdne="pondělí")+1)+29</f>
        <v>45564</v>
      </c>
      <c r="C12" s="127">
        <v>45565.0</v>
      </c>
      <c r="D12" s="127">
        <v>45566.0</v>
      </c>
      <c r="E12" s="127">
        <v>45567.0</v>
      </c>
      <c r="F12" s="126">
        <v>45568.0</v>
      </c>
      <c r="G12" s="127">
        <v>45569.0</v>
      </c>
      <c r="H12" s="127">
        <v>45570.0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128" t="s">
        <v>9</v>
      </c>
      <c r="C13" s="129"/>
      <c r="D13" s="129"/>
      <c r="E13" s="129"/>
      <c r="F13" s="128" t="s">
        <v>9</v>
      </c>
      <c r="G13" s="129"/>
      <c r="H13" s="12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123"/>
      <c r="C14" s="123"/>
      <c r="D14" s="130" t="s">
        <v>6</v>
      </c>
      <c r="E14" s="131"/>
      <c r="F14" s="131"/>
      <c r="G14" s="131"/>
      <c r="H14" s="13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125"/>
      <c r="C15" s="125"/>
      <c r="D15" s="59"/>
      <c r="E15" s="90"/>
      <c r="F15" s="90"/>
      <c r="G15" s="90"/>
      <c r="H15" s="13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134"/>
      <c r="C16" s="134"/>
      <c r="D16" s="135"/>
      <c r="E16" s="136"/>
      <c r="F16" s="136"/>
      <c r="G16" s="136"/>
      <c r="H16" s="13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5">
    <cfRule type="expression" dxfId="0" priority="1">
      <formula>DAY(B4)&gt;8</formula>
    </cfRule>
  </conditionalFormatting>
  <conditionalFormatting sqref="B12:H13 B14:C15">
    <cfRule type="expression" dxfId="0" priority="2">
      <formula>AND(DAY(B12)&gt;=1,DAY(B12)&lt;=15)</formula>
    </cfRule>
  </conditionalFormatting>
  <conditionalFormatting sqref="F7">
    <cfRule type="expression" dxfId="0" priority="3">
      <formula>DAY(F7)&gt;8</formula>
    </cfRule>
  </conditionalFormatting>
  <dataValidations>
    <dataValidation type="list" allowBlank="1" showErrorMessage="1" sqref="B5 F5 B7 F7 B9 F9 B11 F11 H11 B13 F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3.25"/>
    <col customWidth="1" min="3" max="5" width="9.63"/>
    <col customWidth="1" min="6" max="6" width="13.63"/>
    <col customWidth="1" min="7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115" t="str">
        <f>"Říjen "&amp;KalendářníRok</f>
        <v>Říjen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116" t="str">
        <f t="shared" ref="C3:H3" si="1">TEXT(C4,"dddd")</f>
        <v>pondělí</v>
      </c>
      <c r="D3" s="116" t="str">
        <f t="shared" si="1"/>
        <v>úterý</v>
      </c>
      <c r="E3" s="116" t="str">
        <f t="shared" si="1"/>
        <v>středa</v>
      </c>
      <c r="F3" s="7" t="str">
        <f t="shared" si="1"/>
        <v>čtvrtek</v>
      </c>
      <c r="G3" s="116" t="str">
        <f t="shared" si="1"/>
        <v>pátek</v>
      </c>
      <c r="H3" s="117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118">
        <f t="array" ref="B4:H4">DnyATýdny+DATE(KalendářníRok,10,1)-WEEKDAY(DATE(KalendářníRok,10,1),(ZačátekTýdne="pondělí")+1)+1</f>
        <v>45564</v>
      </c>
      <c r="C4" s="119">
        <v>45565.0</v>
      </c>
      <c r="D4" s="119">
        <v>45566.0</v>
      </c>
      <c r="E4" s="119">
        <v>45567.0</v>
      </c>
      <c r="F4" s="118">
        <v>45568.0</v>
      </c>
      <c r="G4" s="119">
        <v>45569.0</v>
      </c>
      <c r="H4" s="119">
        <v>45570.0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138" t="s">
        <v>9</v>
      </c>
      <c r="C5" s="121"/>
      <c r="D5" s="121"/>
      <c r="E5" s="121"/>
      <c r="F5" s="124" t="s">
        <v>9</v>
      </c>
      <c r="G5" s="121"/>
      <c r="H5" s="12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122">
        <f t="array" ref="B6:H6">DnyATýdny+DATE(KalendářníRok,10,1)-WEEKDAY(DATE(KalendářníRok,10,1),(ZačátekTýdne="pondělí")+1)+8</f>
        <v>45571</v>
      </c>
      <c r="C6" s="123">
        <v>45572.0</v>
      </c>
      <c r="D6" s="123">
        <v>45573.0</v>
      </c>
      <c r="E6" s="123">
        <v>45574.0</v>
      </c>
      <c r="F6" s="122">
        <v>45575.0</v>
      </c>
      <c r="G6" s="123">
        <v>45576.0</v>
      </c>
      <c r="H6" s="123">
        <v>45577.0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124" t="s">
        <v>10</v>
      </c>
      <c r="C7" s="125"/>
      <c r="D7" s="125"/>
      <c r="E7" s="125"/>
      <c r="F7" s="124" t="s">
        <v>10</v>
      </c>
      <c r="G7" s="125"/>
      <c r="H7" s="12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126">
        <f t="array" ref="B8:H8">DnyATýdny+DATE(KalendářníRok,10,1)-WEEKDAY(DATE(KalendářníRok,10,1),(ZačátekTýdne="pondělí")+1)+15</f>
        <v>45578</v>
      </c>
      <c r="C8" s="127">
        <v>45579.0</v>
      </c>
      <c r="D8" s="127">
        <v>45580.0</v>
      </c>
      <c r="E8" s="127">
        <v>45581.0</v>
      </c>
      <c r="F8" s="126">
        <v>45582.0</v>
      </c>
      <c r="G8" s="127">
        <v>45583.0</v>
      </c>
      <c r="H8" s="127">
        <v>45584.0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128" t="s">
        <v>7</v>
      </c>
      <c r="C9" s="129"/>
      <c r="D9" s="129"/>
      <c r="E9" s="129"/>
      <c r="F9" s="128" t="s">
        <v>7</v>
      </c>
      <c r="G9" s="129"/>
      <c r="H9" s="12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122">
        <f t="array" ref="B10:H10">DnyATýdny+DATE(KalendářníRok,10,1)-WEEKDAY(DATE(KalendářníRok,10,1),(ZačátekTýdne="pondělí")+1)+22</f>
        <v>45585</v>
      </c>
      <c r="C10" s="123">
        <v>45586.0</v>
      </c>
      <c r="D10" s="123">
        <v>45587.0</v>
      </c>
      <c r="E10" s="123">
        <v>45588.0</v>
      </c>
      <c r="F10" s="122">
        <v>45589.0</v>
      </c>
      <c r="G10" s="123">
        <v>45590.0</v>
      </c>
      <c r="H10" s="123">
        <v>45591.0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124" t="s">
        <v>8</v>
      </c>
      <c r="C11" s="125"/>
      <c r="D11" s="125"/>
      <c r="E11" s="125"/>
      <c r="F11" s="128" t="s">
        <v>8</v>
      </c>
      <c r="G11" s="125"/>
      <c r="H11" s="12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126">
        <f t="array" ref="B12:H12">DnyATýdny+DATE(KalendářníRok,10,1)-WEEKDAY(DATE(KalendářníRok,10,1),(ZačátekTýdne="pondělí")+1)+29</f>
        <v>45592</v>
      </c>
      <c r="C12" s="127">
        <v>45593.0</v>
      </c>
      <c r="D12" s="127">
        <v>45594.0</v>
      </c>
      <c r="E12" s="127">
        <v>45595.0</v>
      </c>
      <c r="F12" s="126">
        <v>45596.0</v>
      </c>
      <c r="G12" s="127">
        <v>45597.0</v>
      </c>
      <c r="H12" s="127">
        <v>45598.0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128" t="s">
        <v>9</v>
      </c>
      <c r="C13" s="129"/>
      <c r="D13" s="129"/>
      <c r="E13" s="129"/>
      <c r="F13" s="128" t="s">
        <v>9</v>
      </c>
      <c r="G13" s="129"/>
      <c r="H13" s="12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123"/>
      <c r="C14" s="123"/>
      <c r="D14" s="130" t="s">
        <v>6</v>
      </c>
      <c r="E14" s="131"/>
      <c r="F14" s="131"/>
      <c r="G14" s="131"/>
      <c r="H14" s="13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125"/>
      <c r="C15" s="125"/>
      <c r="D15" s="59"/>
      <c r="E15" s="90"/>
      <c r="F15" s="90"/>
      <c r="G15" s="90"/>
      <c r="H15" s="13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134"/>
      <c r="C16" s="134"/>
      <c r="D16" s="135"/>
      <c r="E16" s="136"/>
      <c r="F16" s="136"/>
      <c r="G16" s="136"/>
      <c r="H16" s="13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4 B5:E5 G5">
    <cfRule type="expression" dxfId="0" priority="1">
      <formula>DAY(B4)&gt;8</formula>
    </cfRule>
  </conditionalFormatting>
  <conditionalFormatting sqref="B12:H12 B13:E13 B14:C15 G13:H13">
    <cfRule type="expression" dxfId="0" priority="2">
      <formula>AND(DAY(B12)&gt;=1,DAY(B12)&lt;=15)</formula>
    </cfRule>
  </conditionalFormatting>
  <dataValidations>
    <dataValidation type="list" allowBlank="1" showErrorMessage="1" sqref="B5 F5 B7 F7 B9 F9 B11 F11 B13 F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3.75"/>
    <col customWidth="1" min="3" max="3" width="9.63"/>
    <col customWidth="1" min="4" max="4" width="12.13"/>
    <col customWidth="1" min="5" max="5" width="9.63"/>
    <col customWidth="1" min="6" max="6" width="14.75"/>
    <col customWidth="1" min="7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115" t="str">
        <f>"Listopad "&amp;KalendářníRok</f>
        <v>Listopad 2024</v>
      </c>
      <c r="E2" s="139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116" t="str">
        <f t="shared" ref="C3:H3" si="1">TEXT(C4,"dddd")</f>
        <v>pondělí</v>
      </c>
      <c r="D3" s="116" t="str">
        <f t="shared" si="1"/>
        <v>úterý</v>
      </c>
      <c r="E3" s="116" t="str">
        <f t="shared" si="1"/>
        <v>středa</v>
      </c>
      <c r="F3" s="7" t="str">
        <f t="shared" si="1"/>
        <v>čtvrtek</v>
      </c>
      <c r="G3" s="116" t="str">
        <f t="shared" si="1"/>
        <v>pátek</v>
      </c>
      <c r="H3" s="117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118">
        <f t="array" ref="B4:H4">DnyATýdny+DATE(KalendářníRok,11,1)-WEEKDAY(DATE(KalendářníRok,11,1),(ZačátekTýdne="pondělí")+1)+1</f>
        <v>45592</v>
      </c>
      <c r="C4" s="119">
        <v>45593.0</v>
      </c>
      <c r="D4" s="119">
        <v>45594.0</v>
      </c>
      <c r="E4" s="119">
        <v>45595.0</v>
      </c>
      <c r="F4" s="118">
        <v>45596.0</v>
      </c>
      <c r="G4" s="119">
        <v>45597.0</v>
      </c>
      <c r="H4" s="119">
        <v>45598.0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140" t="s">
        <v>9</v>
      </c>
      <c r="C5" s="121"/>
      <c r="D5" s="121"/>
      <c r="E5" s="121"/>
      <c r="F5" s="140" t="s">
        <v>9</v>
      </c>
      <c r="G5" s="121"/>
      <c r="H5" s="12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122">
        <f t="array" ref="B6:H6">DnyATýdny+DATE(KalendářníRok,11,1)-WEEKDAY(DATE(KalendářníRok,11,1),(ZačátekTýdne="pondělí")+1)+8</f>
        <v>45599</v>
      </c>
      <c r="C6" s="123">
        <v>45600.0</v>
      </c>
      <c r="D6" s="123">
        <v>45601.0</v>
      </c>
      <c r="E6" s="123">
        <v>45602.0</v>
      </c>
      <c r="F6" s="122">
        <v>45603.0</v>
      </c>
      <c r="G6" s="123">
        <v>45604.0</v>
      </c>
      <c r="H6" s="123">
        <v>45605.0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124" t="s">
        <v>10</v>
      </c>
      <c r="C7" s="125"/>
      <c r="D7" s="125"/>
      <c r="E7" s="125"/>
      <c r="F7" s="124" t="s">
        <v>10</v>
      </c>
      <c r="G7" s="125"/>
      <c r="H7" s="12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126">
        <f t="array" ref="B8:H8">DnyATýdny+DATE(KalendářníRok,11,1)-WEEKDAY(DATE(KalendářníRok,11,1),(ZačátekTýdne="pondělí")+1)+15</f>
        <v>45606</v>
      </c>
      <c r="C8" s="127">
        <v>45607.0</v>
      </c>
      <c r="D8" s="127">
        <v>45608.0</v>
      </c>
      <c r="E8" s="127">
        <v>45609.0</v>
      </c>
      <c r="F8" s="126">
        <v>45610.0</v>
      </c>
      <c r="G8" s="127">
        <v>45611.0</v>
      </c>
      <c r="H8" s="127">
        <v>45612.0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128" t="s">
        <v>7</v>
      </c>
      <c r="C9" s="129"/>
      <c r="D9" s="129"/>
      <c r="E9" s="129"/>
      <c r="F9" s="124" t="s">
        <v>7</v>
      </c>
      <c r="G9" s="129"/>
      <c r="H9" s="12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122">
        <f t="array" ref="B10:H10">DnyATýdny+DATE(KalendářníRok,11,1)-WEEKDAY(DATE(KalendářníRok,11,1),(ZačátekTýdne="pondělí")+1)+22</f>
        <v>45613</v>
      </c>
      <c r="C10" s="123">
        <v>45614.0</v>
      </c>
      <c r="D10" s="123">
        <v>45615.0</v>
      </c>
      <c r="E10" s="123">
        <v>45616.0</v>
      </c>
      <c r="F10" s="122">
        <v>45617.0</v>
      </c>
      <c r="G10" s="123">
        <v>45618.0</v>
      </c>
      <c r="H10" s="123">
        <v>45619.0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124" t="s">
        <v>8</v>
      </c>
      <c r="C11" s="125"/>
      <c r="D11" s="125"/>
      <c r="E11" s="125"/>
      <c r="F11" s="124" t="s">
        <v>8</v>
      </c>
      <c r="G11" s="125"/>
      <c r="H11" s="125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126">
        <f t="array" ref="B12:H12">DnyATýdny+DATE(KalendářníRok,11,1)-WEEKDAY(DATE(KalendářníRok,11,1),(ZačátekTýdne="pondělí")+1)+29</f>
        <v>45620</v>
      </c>
      <c r="C12" s="127">
        <v>45621.0</v>
      </c>
      <c r="D12" s="127">
        <v>45622.0</v>
      </c>
      <c r="E12" s="127">
        <v>45623.0</v>
      </c>
      <c r="F12" s="126">
        <v>45624.0</v>
      </c>
      <c r="G12" s="127">
        <v>45625.0</v>
      </c>
      <c r="H12" s="127">
        <v>45626.0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128" t="s">
        <v>9</v>
      </c>
      <c r="C13" s="129"/>
      <c r="D13" s="129"/>
      <c r="E13" s="129"/>
      <c r="F13" s="124" t="s">
        <v>9</v>
      </c>
      <c r="G13" s="129"/>
      <c r="H13" s="12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123"/>
      <c r="C14" s="123"/>
      <c r="D14" s="130" t="s">
        <v>6</v>
      </c>
      <c r="E14" s="131"/>
      <c r="F14" s="131"/>
      <c r="G14" s="131"/>
      <c r="H14" s="13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125"/>
      <c r="C15" s="125"/>
      <c r="D15" s="59"/>
      <c r="E15" s="90"/>
      <c r="F15" s="90"/>
      <c r="G15" s="90"/>
      <c r="H15" s="13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134"/>
      <c r="C16" s="134"/>
      <c r="D16" s="135"/>
      <c r="E16" s="136"/>
      <c r="F16" s="136"/>
      <c r="G16" s="136"/>
      <c r="H16" s="137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5">
    <cfRule type="expression" dxfId="0" priority="1">
      <formula>DAY(B4)&gt;8</formula>
    </cfRule>
  </conditionalFormatting>
  <conditionalFormatting sqref="B12:H12 B13:E13 B14:C15 G13:H13">
    <cfRule type="expression" dxfId="0" priority="2">
      <formula>AND(DAY(B12)&gt;=1,DAY(B12)&lt;=15)</formula>
    </cfRule>
  </conditionalFormatting>
  <dataValidations>
    <dataValidation type="list" allowBlank="1" showErrorMessage="1" sqref="B5 F5 B7 F7 B9 F9 B11 F11 B13 F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3.75"/>
    <col customWidth="1" min="3" max="3" width="9.63"/>
    <col customWidth="1" min="4" max="4" width="14.25"/>
    <col customWidth="1" min="5" max="5" width="13.75"/>
    <col customWidth="1" min="6" max="6" width="14.5"/>
    <col customWidth="1" min="7" max="8" width="9.63"/>
    <col customWidth="1" min="9" max="9" width="1.13"/>
    <col customWidth="1" min="10" max="26" width="5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6.0" customHeight="1">
      <c r="A2" s="1"/>
      <c r="B2" s="94" t="str">
        <f>"Prosinec "&amp;KalendářníRok</f>
        <v>Prosinec 2024</v>
      </c>
      <c r="E2" s="4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5"/>
      <c r="B3" s="6" t="str">
        <f>ZačátekTýdne</f>
        <v>neděle</v>
      </c>
      <c r="C3" s="63" t="str">
        <f t="shared" ref="C3:H3" si="1">TEXT(C4,"dddd")</f>
        <v>pondělí</v>
      </c>
      <c r="D3" s="63" t="str">
        <f t="shared" si="1"/>
        <v>úterý</v>
      </c>
      <c r="E3" s="63" t="str">
        <f t="shared" si="1"/>
        <v>středa</v>
      </c>
      <c r="F3" s="7" t="str">
        <f t="shared" si="1"/>
        <v>čtvrtek</v>
      </c>
      <c r="G3" s="63" t="str">
        <f t="shared" si="1"/>
        <v>pátek</v>
      </c>
      <c r="H3" s="64" t="str">
        <f t="shared" si="1"/>
        <v>sobota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24.0" customHeight="1">
      <c r="A4" s="13"/>
      <c r="B4" s="16">
        <f t="array" ref="B4:H4">DnyATýdny+DATE(KalendářníRok,12,1)-WEEKDAY(DATE(KalendářníRok,12,1),(ZačátekTýdne="pondělí")+1)+1</f>
        <v>45627</v>
      </c>
      <c r="C4" s="15">
        <v>45628.0</v>
      </c>
      <c r="D4" s="15">
        <v>45629.0</v>
      </c>
      <c r="E4" s="15">
        <v>45630.0</v>
      </c>
      <c r="F4" s="16">
        <v>45631.0</v>
      </c>
      <c r="G4" s="15">
        <v>45632.0</v>
      </c>
      <c r="H4" s="17">
        <v>45633.0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13"/>
      <c r="B5" s="20" t="s">
        <v>10</v>
      </c>
      <c r="C5" s="19"/>
      <c r="D5" s="19"/>
      <c r="E5" s="19"/>
      <c r="F5" s="42" t="s">
        <v>10</v>
      </c>
      <c r="G5" s="19"/>
      <c r="H5" s="5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.0" customHeight="1">
      <c r="A6" s="13"/>
      <c r="B6" s="33">
        <f t="array" ref="B6:H6">DnyATýdny+DATE(KalendářníRok,12,1)-WEEKDAY(DATE(KalendářníRok,12,1),(ZačátekTýdne="pondělí")+1)+8</f>
        <v>45634</v>
      </c>
      <c r="C6" s="32">
        <v>45635.0</v>
      </c>
      <c r="D6" s="32">
        <v>45636.0</v>
      </c>
      <c r="E6" s="32">
        <v>45637.0</v>
      </c>
      <c r="F6" s="33">
        <v>45638.0</v>
      </c>
      <c r="G6" s="32">
        <v>45639.0</v>
      </c>
      <c r="H6" s="32">
        <v>45640.0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.0" customHeight="1">
      <c r="A7" s="13"/>
      <c r="B7" s="34" t="s">
        <v>7</v>
      </c>
      <c r="C7" s="49"/>
      <c r="D7" s="49"/>
      <c r="E7" s="49"/>
      <c r="F7" s="42" t="s">
        <v>7</v>
      </c>
      <c r="G7" s="49"/>
      <c r="H7" s="49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41">
        <f t="array" ref="B8:H8">DnyATýdny+DATE(KalendářníRok,12,1)-WEEKDAY(DATE(KalendářníRok,12,1),(ZačátekTýdne="pondělí")+1)+15</f>
        <v>45641</v>
      </c>
      <c r="C8" s="40">
        <v>45642.0</v>
      </c>
      <c r="D8" s="40">
        <v>45643.0</v>
      </c>
      <c r="E8" s="40">
        <v>45644.0</v>
      </c>
      <c r="F8" s="41">
        <v>45645.0</v>
      </c>
      <c r="G8" s="40">
        <v>45646.0</v>
      </c>
      <c r="H8" s="40">
        <v>45647.0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.0" customHeight="1">
      <c r="A9" s="13"/>
      <c r="B9" s="42" t="s">
        <v>8</v>
      </c>
      <c r="C9" s="58"/>
      <c r="D9" s="58"/>
      <c r="E9" s="58"/>
      <c r="F9" s="42" t="s">
        <v>8</v>
      </c>
      <c r="G9" s="58"/>
      <c r="H9" s="5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.0" customHeight="1">
      <c r="A10" s="13"/>
      <c r="B10" s="33">
        <f t="array" ref="B10:H10">DnyATýdny+DATE(KalendářníRok,12,1)-WEEKDAY(DATE(KalendářníRok,12,1),(ZačátekTýdne="pondělí")+1)+22</f>
        <v>45648</v>
      </c>
      <c r="C10" s="32">
        <v>45649.0</v>
      </c>
      <c r="D10" s="33">
        <v>45650.0</v>
      </c>
      <c r="E10" s="33">
        <v>45651.0</v>
      </c>
      <c r="F10" s="33">
        <v>45652.0</v>
      </c>
      <c r="G10" s="32">
        <v>45653.0</v>
      </c>
      <c r="H10" s="32">
        <v>45654.0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.0" customHeight="1">
      <c r="A11" s="13"/>
      <c r="B11" s="34" t="s">
        <v>9</v>
      </c>
      <c r="C11" s="49"/>
      <c r="D11" s="42" t="s">
        <v>8</v>
      </c>
      <c r="E11" s="42" t="s">
        <v>7</v>
      </c>
      <c r="F11" s="42" t="s">
        <v>9</v>
      </c>
      <c r="G11" s="49"/>
      <c r="H11" s="4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41">
        <f t="array" ref="B12:H12">DnyATýdny+DATE(KalendářníRok,12,1)-WEEKDAY(DATE(KalendářníRok,12,1),(ZačátekTýdne="pondělí")+1)+29</f>
        <v>45655</v>
      </c>
      <c r="C12" s="40">
        <v>45656.0</v>
      </c>
      <c r="D12" s="40">
        <v>45657.0</v>
      </c>
      <c r="E12" s="141">
        <v>45658.0</v>
      </c>
      <c r="F12" s="41">
        <v>45659.0</v>
      </c>
      <c r="G12" s="40">
        <v>45660.0</v>
      </c>
      <c r="H12" s="40">
        <v>45661.0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13"/>
      <c r="B13" s="42" t="s">
        <v>10</v>
      </c>
      <c r="C13" s="58"/>
      <c r="D13" s="58"/>
      <c r="E13" s="42" t="s">
        <v>10</v>
      </c>
      <c r="F13" s="42" t="s">
        <v>10</v>
      </c>
      <c r="G13" s="58"/>
      <c r="H13" s="5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13"/>
      <c r="B14" s="32"/>
      <c r="C14" s="32"/>
      <c r="D14" s="46" t="s">
        <v>6</v>
      </c>
      <c r="E14" s="47"/>
      <c r="F14" s="47"/>
      <c r="G14" s="47"/>
      <c r="H14" s="4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0" customHeight="1">
      <c r="A15" s="13"/>
      <c r="B15" s="49"/>
      <c r="C15" s="49"/>
      <c r="D15" s="59"/>
      <c r="E15" s="90"/>
      <c r="F15" s="90"/>
      <c r="G15" s="90"/>
      <c r="H15" s="14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24"/>
      <c r="B16" s="52"/>
      <c r="C16" s="52"/>
      <c r="D16" s="61"/>
      <c r="E16" s="55"/>
      <c r="F16" s="55"/>
      <c r="G16" s="55"/>
      <c r="H16" s="5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">
    <mergeCell ref="B2:D2"/>
    <mergeCell ref="E2:H2"/>
    <mergeCell ref="D14:H14"/>
    <mergeCell ref="D16:H16"/>
  </mergeCells>
  <conditionalFormatting sqref="B4:G4 B5:E5 G5">
    <cfRule type="expression" dxfId="0" priority="1">
      <formula>DAY(B4)&gt;8</formula>
    </cfRule>
  </conditionalFormatting>
  <conditionalFormatting sqref="B12:C15 D12:H13">
    <cfRule type="expression" dxfId="0" priority="2">
      <formula>AND(DAY(B12)&gt;=1,DAY(B12)&lt;=15)</formula>
    </cfRule>
  </conditionalFormatting>
  <conditionalFormatting sqref="D11">
    <cfRule type="expression" dxfId="0" priority="3">
      <formula>AND(DAY(D11)&gt;=1,DAY(D11)&lt;=15)</formula>
    </cfRule>
  </conditionalFormatting>
  <conditionalFormatting sqref="E11">
    <cfRule type="expression" dxfId="0" priority="4">
      <formula>AND(DAY(E11)&gt;=1,DAY(E11)&lt;=15)</formula>
    </cfRule>
  </conditionalFormatting>
  <conditionalFormatting sqref="F11">
    <cfRule type="expression" dxfId="0" priority="5">
      <formula>AND(DAY(F11)&gt;=1,DAY(F11)&lt;=15)</formula>
    </cfRule>
  </conditionalFormatting>
  <conditionalFormatting sqref="F5">
    <cfRule type="expression" dxfId="0" priority="6">
      <formula>AND(DAY(F5)&gt;=1,DAY(F5)&lt;=15)</formula>
    </cfRule>
  </conditionalFormatting>
  <conditionalFormatting sqref="F7">
    <cfRule type="expression" dxfId="0" priority="7">
      <formula>AND(DAY(F7)&gt;=1,DAY(F7)&lt;=15)</formula>
    </cfRule>
  </conditionalFormatting>
  <conditionalFormatting sqref="F9">
    <cfRule type="expression" dxfId="0" priority="8">
      <formula>AND(DAY(F9)&gt;=1,DAY(F9)&lt;=15)</formula>
    </cfRule>
  </conditionalFormatting>
  <dataValidations>
    <dataValidation type="list" allowBlank="1" showErrorMessage="1" sqref="B5 F5 B7 F7 B9 F9 B11 D11:F11 B13 E13:F13 B15:B16">
      <formula1>seznam!$A$1:$A$11</formula1>
    </dataValidation>
  </dataValidations>
  <printOptions horizontalCentered="1"/>
  <pageMargins bottom="0.5" footer="0.0" header="0.0" left="0.25" right="0.25" top="0.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6" width="5.88"/>
  </cols>
  <sheetData>
    <row r="1" ht="16.5" customHeight="1">
      <c r="A1" s="84" t="s">
        <v>8</v>
      </c>
    </row>
    <row r="2" ht="16.5" customHeight="1">
      <c r="A2" s="84" t="s">
        <v>7</v>
      </c>
    </row>
    <row r="3" ht="16.5" customHeight="1">
      <c r="A3" s="84" t="s">
        <v>9</v>
      </c>
    </row>
    <row r="4" ht="16.5" customHeight="1">
      <c r="A4" s="84" t="s">
        <v>10</v>
      </c>
    </row>
    <row r="5" ht="16.5" customHeight="1">
      <c r="A5" s="84"/>
    </row>
    <row r="6" ht="16.5" customHeight="1">
      <c r="A6" s="84"/>
    </row>
    <row r="7" ht="16.5" customHeight="1">
      <c r="A7" s="84"/>
    </row>
    <row r="8" ht="16.5" customHeight="1">
      <c r="A8" s="84"/>
    </row>
    <row r="9" ht="16.5" customHeight="1">
      <c r="A9" s="84"/>
    </row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2020-10-07T05:20:26Z</dcterms:created>
  <dc:creator>Tomáš Richter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